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Finance\Finance_Licensing\Budget Information\Budget FY24\Capital\"/>
    </mc:Choice>
  </mc:AlternateContent>
  <xr:revisionPtr revIDLastSave="0" documentId="13_ncr:1_{CAB243D0-37D7-4EA2-828C-EB4C0AA463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Sheet1!$A:$Y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93" i="1" l="1"/>
  <c r="U91" i="1"/>
  <c r="U43" i="1"/>
  <c r="V17" i="1"/>
  <c r="W84" i="1"/>
  <c r="V84" i="1"/>
  <c r="W89" i="1"/>
  <c r="W33" i="1"/>
  <c r="W43" i="1" s="1"/>
  <c r="W27" i="1"/>
  <c r="W91" i="1" s="1"/>
  <c r="W17" i="1"/>
  <c r="W16" i="1"/>
  <c r="U17" i="1"/>
  <c r="X86" i="1" l="1"/>
  <c r="X52" i="1"/>
  <c r="X55" i="1"/>
  <c r="X56" i="1"/>
  <c r="X57" i="1"/>
  <c r="X58" i="1"/>
  <c r="X60" i="1"/>
  <c r="X61" i="1"/>
  <c r="X62" i="1"/>
  <c r="X63" i="1"/>
  <c r="X64" i="1"/>
  <c r="X65" i="1"/>
  <c r="X67" i="1"/>
  <c r="X68" i="1"/>
  <c r="X69" i="1"/>
  <c r="X70" i="1"/>
  <c r="X71" i="1"/>
  <c r="X72" i="1"/>
  <c r="X73" i="1"/>
  <c r="X75" i="1"/>
  <c r="X76" i="1"/>
  <c r="X77" i="1"/>
  <c r="X78" i="1"/>
  <c r="X79" i="1"/>
  <c r="X80" i="1"/>
  <c r="X81" i="1"/>
  <c r="X82" i="1"/>
  <c r="X83" i="1"/>
  <c r="X87" i="1"/>
  <c r="X90" i="1"/>
  <c r="X51" i="1"/>
  <c r="X49" i="1"/>
  <c r="X50" i="1"/>
  <c r="X41" i="1"/>
  <c r="X47" i="1"/>
  <c r="X40" i="1"/>
  <c r="X32" i="1"/>
  <c r="X24" i="1"/>
  <c r="X23" i="1"/>
  <c r="V43" i="1"/>
  <c r="X16" i="1"/>
  <c r="X12" i="1"/>
  <c r="X11" i="1"/>
  <c r="X10" i="1"/>
  <c r="X8" i="1"/>
  <c r="X13" i="1"/>
  <c r="X6" i="1"/>
  <c r="V27" i="1" l="1"/>
  <c r="V91" i="1" s="1"/>
  <c r="V93" i="1" s="1"/>
  <c r="O27" i="1" l="1"/>
  <c r="P27" i="1"/>
  <c r="Q27" i="1"/>
  <c r="R27" i="1"/>
  <c r="X27" i="1" s="1"/>
  <c r="S27" i="1"/>
  <c r="T27" i="1"/>
  <c r="N27" i="1"/>
  <c r="T89" i="1"/>
  <c r="R89" i="1"/>
  <c r="Q89" i="1"/>
  <c r="V89" i="1"/>
  <c r="O89" i="1"/>
  <c r="P89" i="1"/>
  <c r="S89" i="1"/>
  <c r="N89" i="1"/>
  <c r="T84" i="1"/>
  <c r="S84" i="1"/>
  <c r="R84" i="1"/>
  <c r="X84" i="1" s="1"/>
  <c r="Q84" i="1"/>
  <c r="N84" i="1"/>
  <c r="R43" i="1"/>
  <c r="X43" i="1" s="1"/>
  <c r="P84" i="1"/>
  <c r="O84" i="1"/>
  <c r="O43" i="1"/>
  <c r="P43" i="1"/>
  <c r="Q43" i="1"/>
  <c r="S43" i="1"/>
  <c r="T43" i="1"/>
  <c r="N43" i="1"/>
  <c r="X89" i="1" l="1"/>
  <c r="S91" i="1"/>
  <c r="T91" i="1"/>
  <c r="P91" i="1"/>
  <c r="O91" i="1"/>
  <c r="R91" i="1"/>
  <c r="Q91" i="1"/>
  <c r="N91" i="1"/>
  <c r="X91" i="1" l="1"/>
  <c r="X29" i="1"/>
  <c r="X30" i="1"/>
  <c r="X31" i="1"/>
  <c r="X33" i="1"/>
  <c r="X34" i="1"/>
  <c r="X35" i="1"/>
  <c r="X36" i="1"/>
  <c r="X37" i="1"/>
  <c r="X38" i="1"/>
  <c r="X39" i="1"/>
  <c r="X46" i="1"/>
  <c r="R17" i="1"/>
  <c r="R93" i="1" s="1"/>
  <c r="S17" i="1"/>
  <c r="S93" i="1" s="1"/>
  <c r="T17" i="1"/>
  <c r="T93" i="1" s="1"/>
  <c r="G91" i="1"/>
  <c r="X17" i="1" l="1"/>
  <c r="P17" i="1"/>
  <c r="P93" i="1" s="1"/>
  <c r="Q17" i="1"/>
  <c r="Q93" i="1" s="1"/>
  <c r="G17" i="1" l="1"/>
  <c r="M91" i="1" l="1"/>
  <c r="M17" i="1"/>
  <c r="N17" i="1"/>
  <c r="N93" i="1" s="1"/>
  <c r="O17" i="1"/>
  <c r="O93" i="1" s="1"/>
  <c r="L91" i="1"/>
  <c r="L17" i="1"/>
  <c r="J91" i="1"/>
  <c r="J17" i="1"/>
  <c r="K91" i="1"/>
  <c r="K17" i="1"/>
  <c r="H91" i="1" l="1"/>
  <c r="F91" i="1"/>
  <c r="E91" i="1"/>
  <c r="E16" i="1"/>
  <c r="H17" i="1"/>
  <c r="F17" i="1"/>
  <c r="I91" i="1" l="1"/>
  <c r="I17" i="1"/>
  <c r="I93" i="1" l="1"/>
  <c r="E17" i="1"/>
  <c r="D91" i="1"/>
  <c r="D17" i="1"/>
  <c r="C91" i="1"/>
  <c r="C17" i="1"/>
  <c r="B91" i="1" l="1"/>
  <c r="B17" i="1"/>
</calcChain>
</file>

<file path=xl/sharedStrings.xml><?xml version="1.0" encoding="utf-8"?>
<sst xmlns="http://schemas.openxmlformats.org/spreadsheetml/2006/main" count="151" uniqueCount="145">
  <si>
    <t>Carryover Balance</t>
  </si>
  <si>
    <t>201.369.100 Contributions from Other Funds</t>
  </si>
  <si>
    <t>201.350.100 City Service Fees</t>
  </si>
  <si>
    <t>201.376.000 Table Games Income</t>
  </si>
  <si>
    <t>201.380.100 Interest Income</t>
  </si>
  <si>
    <t>201.397.100 Video Lottery Income</t>
  </si>
  <si>
    <t xml:space="preserve">     Body Cameras</t>
  </si>
  <si>
    <t>TOTAL REVENUES</t>
  </si>
  <si>
    <t>EXPENDITURES</t>
  </si>
  <si>
    <t>201.975.459 GENERAL GOVERNMENT CAPITAL EXPENSES</t>
  </si>
  <si>
    <t>201.976.459 PUBLIC SAFETY CAPITAL EXPENSES</t>
  </si>
  <si>
    <t xml:space="preserve">     Fairfax Boulevard (Phase I)</t>
  </si>
  <si>
    <t xml:space="preserve">     Fairfax Boulevard (Phase II)</t>
  </si>
  <si>
    <t xml:space="preserve">     6 Yard Electric Salt Spreader</t>
  </si>
  <si>
    <t>TOTAL EXPENSES</t>
  </si>
  <si>
    <t>REVENUES OVER EXPENSES</t>
  </si>
  <si>
    <t>CITY OF RANSON</t>
  </si>
  <si>
    <t>2016-2017 BUDGET</t>
  </si>
  <si>
    <t>2017-2018 BUDGET</t>
  </si>
  <si>
    <t xml:space="preserve">     Electronic Fingerprint Machine</t>
  </si>
  <si>
    <t xml:space="preserve">     Mini-Excavator</t>
  </si>
  <si>
    <t>201.348.100 Special Assessments - Sidewalk Funds</t>
  </si>
  <si>
    <t>6-30-17 ACTUAL</t>
  </si>
  <si>
    <t>201.977.459 STREET &amp; TRANSPORTATION CAPITAL EXPENSES</t>
  </si>
  <si>
    <t xml:space="preserve">     Drone</t>
  </si>
  <si>
    <t>6-30-18 ACTUAL</t>
  </si>
  <si>
    <t>2018-2019 BUDGET</t>
  </si>
  <si>
    <t>201.386.100 Insurance Claim</t>
  </si>
  <si>
    <t xml:space="preserve">     Oak Lee Dr. Repairs</t>
  </si>
  <si>
    <t>6-30-19    ACTUAL</t>
  </si>
  <si>
    <t>2019-2020 BUDGET</t>
  </si>
  <si>
    <t>2020-2021 BUDGET</t>
  </si>
  <si>
    <t>201.381.200 Demo Reimbursements</t>
  </si>
  <si>
    <t>Street Construction &amp; Repairs</t>
  </si>
  <si>
    <t xml:space="preserve">     Flowing Springs/Mt. Laurel Reconstruction</t>
  </si>
  <si>
    <t>Stormwater Engineering/Repairs</t>
  </si>
  <si>
    <t xml:space="preserve">     SW Mang/Engineering &amp; Constructin (12th Ave/Forrest)</t>
  </si>
  <si>
    <t xml:space="preserve">     Wild Rose Stormwater Study &amp; Reconstruction</t>
  </si>
  <si>
    <t>Miscellaneous Other Capital Projects</t>
  </si>
  <si>
    <r>
      <t xml:space="preserve">     </t>
    </r>
    <r>
      <rPr>
        <sz val="11"/>
        <color theme="1"/>
        <rFont val="Calibri"/>
        <family val="2"/>
        <scheme val="minor"/>
      </rPr>
      <t>Fairfax Gateway Concept Plan</t>
    </r>
  </si>
  <si>
    <t>PW Capital Budget Items</t>
  </si>
  <si>
    <t>JULY 2019 BUDGET</t>
  </si>
  <si>
    <t xml:space="preserve">     Dump Truck with Plow</t>
  </si>
  <si>
    <t xml:space="preserve">     Pole Barn</t>
  </si>
  <si>
    <t>JULY 2020 BUDGET</t>
  </si>
  <si>
    <t>6-30-20 ACTUAL</t>
  </si>
  <si>
    <t>2021-2022 BUDGET</t>
  </si>
  <si>
    <t>201.979.459 PARKS &amp; RECREATION CAPITAL EXPENSES</t>
  </si>
  <si>
    <t>201.365.100 Grants</t>
  </si>
  <si>
    <t>YEAR OVER YEAR CHANGES (%)</t>
  </si>
  <si>
    <t xml:space="preserve">     2005 F350 Dump Truck Dump Bed</t>
  </si>
  <si>
    <t xml:space="preserve">     InMotion Mifi for CAD tablets</t>
  </si>
  <si>
    <t>JULY 2018 BUDGET</t>
  </si>
  <si>
    <t>6-30-21 ACTUAL</t>
  </si>
  <si>
    <t>JULY 2021 BUDGET</t>
  </si>
  <si>
    <t>Contingencies</t>
  </si>
  <si>
    <t xml:space="preserve">     Pacesetter Way</t>
  </si>
  <si>
    <t xml:space="preserve">     Barnes</t>
  </si>
  <si>
    <t xml:space="preserve">     2 Zero Turn Mowers</t>
  </si>
  <si>
    <t>06-30-22 ACTUAL</t>
  </si>
  <si>
    <t>JULY 2022 BUDGET</t>
  </si>
  <si>
    <t>2022-2023 BUDGET AS OF 6-6-2023</t>
  </si>
  <si>
    <t>6-30-2023 ACTUAL</t>
  </si>
  <si>
    <t>201.365.200 Fairfax Blvd. Reimbursement</t>
  </si>
  <si>
    <t xml:space="preserve">201 Misc Fees </t>
  </si>
  <si>
    <t xml:space="preserve">     Bank Charges </t>
  </si>
  <si>
    <t>Total - General Government</t>
  </si>
  <si>
    <t xml:space="preserve">Total - Public Safety </t>
  </si>
  <si>
    <t xml:space="preserve">Total - Streets &amp; Transportation </t>
  </si>
  <si>
    <t xml:space="preserve">Total - Parks &amp; Recreation </t>
  </si>
  <si>
    <t xml:space="preserve">Notes </t>
  </si>
  <si>
    <t>Revenue/Expenditure Balance at 6/30</t>
  </si>
  <si>
    <t xml:space="preserve">Annual Contribution From General Fund </t>
  </si>
  <si>
    <t xml:space="preserve">$100K design, $600K pt 1 construction </t>
  </si>
  <si>
    <t xml:space="preserve">      Gateway (Circle Reconstruction)</t>
  </si>
  <si>
    <t xml:space="preserve">Associated Equipment for Vehicle Additions </t>
  </si>
  <si>
    <t xml:space="preserve">Standard computer/phones/IT equipment replacements for all depts. </t>
  </si>
  <si>
    <t xml:space="preserve">Demolition of dilapidated properties </t>
  </si>
  <si>
    <t xml:space="preserve">Equipment replacements and/or additions </t>
  </si>
  <si>
    <t>Estimated project cost for FY24; FY25 cost estimate $2.87 million</t>
  </si>
  <si>
    <t xml:space="preserve">Install remaining FFB light fixtures </t>
  </si>
  <si>
    <t xml:space="preserve">Initial design work for 16th Avenue improvements </t>
  </si>
  <si>
    <t xml:space="preserve">Allotment for any continuing Foundry expenses </t>
  </si>
  <si>
    <t xml:space="preserve">Rough estimate for costs to renovate/finish Trifecta Place building </t>
  </si>
  <si>
    <t xml:space="preserve">Recurring annual alley expense allotment </t>
  </si>
  <si>
    <t>Recurring annual repaving expense allotment</t>
  </si>
  <si>
    <t xml:space="preserve">Recurring annual sidewalk/curb expense allotment </t>
  </si>
  <si>
    <t xml:space="preserve">General street design expenditures </t>
  </si>
  <si>
    <t xml:space="preserve">Rollover prior year purchase allotment </t>
  </si>
  <si>
    <t>Allotment for PWY improvements (pole barn, shop improvements, etc.)</t>
  </si>
  <si>
    <t xml:space="preserve">Allotment for Water tank/storage system upgrade, scissor lift purchase </t>
  </si>
  <si>
    <t xml:space="preserve">Allotment for HVAC system replacement, exterior deck build </t>
  </si>
  <si>
    <t xml:space="preserve">     3 Patrol Vehicles (201-976.459.001)</t>
  </si>
  <si>
    <t xml:space="preserve">     Equipment for Patrol Vehicles (201-976.459.002)</t>
  </si>
  <si>
    <t xml:space="preserve">     Two In-Car Camera Systems (201-976.459.002)</t>
  </si>
  <si>
    <t xml:space="preserve">     Three CAD units (201-976.459.002)</t>
  </si>
  <si>
    <t xml:space="preserve">     E-Ticketing (201-976.459.003)</t>
  </si>
  <si>
    <t xml:space="preserve">     Radios (201-976.459.003)</t>
  </si>
  <si>
    <t xml:space="preserve">     Radars (201-976.459.003)</t>
  </si>
  <si>
    <t xml:space="preserve">     Tasers (201-976.459.003)</t>
  </si>
  <si>
    <t xml:space="preserve">     License Plate Reader (201-976.459.004)</t>
  </si>
  <si>
    <t xml:space="preserve">     Civic Center Improvements (201-979.459.001)</t>
  </si>
  <si>
    <t xml:space="preserve">     Flowing Springs Park (201-979.459.008)</t>
  </si>
  <si>
    <t xml:space="preserve">     Marcus Fields Improvements (201-979.459.002)</t>
  </si>
  <si>
    <t xml:space="preserve">     5th Avenue Streetscape (201-977.459.016)</t>
  </si>
  <si>
    <t xml:space="preserve">     Fairfax Boulevard (Phase III) (201-977.459.017)</t>
  </si>
  <si>
    <t xml:space="preserve">     Stormwater Management/Engineering (Mildred) - Design (201-977.459.012)</t>
  </si>
  <si>
    <t xml:space="preserve">     Stormwater Management/Engineering (Mildred) Phase 1 (201-977.459.012)</t>
  </si>
  <si>
    <r>
      <t xml:space="preserve">     </t>
    </r>
    <r>
      <rPr>
        <sz val="11"/>
        <color theme="1"/>
        <rFont val="Calibri"/>
        <family val="2"/>
        <scheme val="minor"/>
      </rPr>
      <t>City Hall Roof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(201-977.459.011)</t>
    </r>
  </si>
  <si>
    <t xml:space="preserve">      Foundry Remediation, Planning and Engineering                (201-977.459.014)</t>
  </si>
  <si>
    <t xml:space="preserve">     Trifecta Place (201-977.459.013)</t>
  </si>
  <si>
    <t xml:space="preserve">     Street Preservation (Asphalt Overlay) (201-977.459.001)</t>
  </si>
  <si>
    <t xml:space="preserve">     Alley Construction &amp; Preservation (201-977.459.002)</t>
  </si>
  <si>
    <t xml:space="preserve">     Sidewalk &amp; Curb Replacement (201-977.459.003)</t>
  </si>
  <si>
    <t xml:space="preserve">     Street Design/Engineering (201-977.459.004)</t>
  </si>
  <si>
    <t xml:space="preserve">     Street Light Replacement (201-977.459.005)</t>
  </si>
  <si>
    <t xml:space="preserve">     F150 Truck (201-977.459.006)</t>
  </si>
  <si>
    <t xml:space="preserve">     Sweeper Truck (201-977.459.008)</t>
  </si>
  <si>
    <t xml:space="preserve">     Equipment (201-977.459.009)</t>
  </si>
  <si>
    <t xml:space="preserve">     Loader/Skid Steer Attachments (201-977.459.009)</t>
  </si>
  <si>
    <t xml:space="preserve">     Brine Tank System (201-977.459.010)</t>
  </si>
  <si>
    <t xml:space="preserve">     Improvement to Public Works Yard (201-977.459.010)</t>
  </si>
  <si>
    <r>
      <t xml:space="preserve">     </t>
    </r>
    <r>
      <rPr>
        <sz val="11"/>
        <color theme="1"/>
        <rFont val="Calibri"/>
        <family val="2"/>
        <scheme val="minor"/>
      </rPr>
      <t>New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Police Department Building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(201-976.459.005)</t>
    </r>
  </si>
  <si>
    <t xml:space="preserve">     16th Avenue Roadway Design (201-977.459.015)</t>
  </si>
  <si>
    <t xml:space="preserve">     Computer Replacement Program (201-975.459.001)</t>
  </si>
  <si>
    <t xml:space="preserve">     Condemnation of Properties (201-975.459.002)</t>
  </si>
  <si>
    <t xml:space="preserve">     Cameras</t>
  </si>
  <si>
    <t xml:space="preserve">     Replacement Vehicle (Ford Expedetion ) (201-975.459.003)</t>
  </si>
  <si>
    <t>.</t>
  </si>
  <si>
    <t>FY2024 PROPOSED BUDGET REV#3</t>
  </si>
  <si>
    <t>FY 2024</t>
  </si>
  <si>
    <t>CAPITAL FUND BUDGET REVISION REQUEST #3</t>
  </si>
  <si>
    <t>BALANCES THRU               3-31-2024</t>
  </si>
  <si>
    <t xml:space="preserve">Fees assessed for new developments </t>
  </si>
  <si>
    <t>Monthly Table Game Distributions - Revised up to reflect higher trending distributions through March 2024</t>
  </si>
  <si>
    <t>Increased Interest rcvd on Capital Accounts</t>
  </si>
  <si>
    <t>Monthly Video Lottery Distributions - Revised up to reflect higher trending distributions through March 2024</t>
  </si>
  <si>
    <t xml:space="preserve">3 Dodge Durangos </t>
  </si>
  <si>
    <t xml:space="preserve">Special Equipment </t>
  </si>
  <si>
    <t>Estimated roof replacement cost - final bill rcvd May 2024</t>
  </si>
  <si>
    <t>General street light replacement costs (prior year refund credit)</t>
  </si>
  <si>
    <t>Sweeper purchased February 2024</t>
  </si>
  <si>
    <t>Bucket Truck purchased February 2024</t>
  </si>
  <si>
    <t xml:space="preserve">Excess balance of revenues over enxpenditures </t>
  </si>
  <si>
    <t>FY2024  APPROVED BUDGET         11-21-2023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</si>
</sst>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0.5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6">
    <xf numFmtId="0" fontId="0" fillId="0" borderId="0" xfId="0"/>
    <xf numFmtId="164" fontId="2" fillId="0" borderId="1" xfId="1" applyNumberFormat="1" applyFont="1" applyBorder="1" applyAlignment="1">
      <alignment horizontal="center" wrapText="1"/>
    </xf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5" fillId="3" borderId="2" xfId="1" applyNumberFormat="1" applyFont="1" applyFill="1" applyBorder="1"/>
    <xf numFmtId="164" fontId="5" fillId="4" borderId="2" xfId="1" applyNumberFormat="1" applyFont="1" applyFill="1" applyBorder="1"/>
    <xf numFmtId="164" fontId="9" fillId="2" borderId="2" xfId="1" applyNumberFormat="1" applyFont="1" applyFill="1" applyBorder="1"/>
    <xf numFmtId="164" fontId="9" fillId="2" borderId="7" xfId="1" applyNumberFormat="1" applyFont="1" applyFill="1" applyBorder="1"/>
    <xf numFmtId="164" fontId="0" fillId="2" borderId="2" xfId="1" applyNumberFormat="1" applyFont="1" applyFill="1" applyBorder="1"/>
    <xf numFmtId="164" fontId="0" fillId="3" borderId="2" xfId="1" applyNumberFormat="1" applyFont="1" applyFill="1" applyBorder="1"/>
    <xf numFmtId="164" fontId="0" fillId="4" borderId="2" xfId="1" applyNumberFormat="1" applyFont="1" applyFill="1" applyBorder="1"/>
    <xf numFmtId="164" fontId="0" fillId="5" borderId="2" xfId="1" applyNumberFormat="1" applyFont="1" applyFill="1" applyBorder="1"/>
    <xf numFmtId="164" fontId="0" fillId="6" borderId="2" xfId="1" applyNumberFormat="1" applyFont="1" applyFill="1" applyBorder="1"/>
    <xf numFmtId="164" fontId="9" fillId="2" borderId="9" xfId="1" applyNumberFormat="1" applyFont="1" applyFill="1" applyBorder="1"/>
    <xf numFmtId="164" fontId="9" fillId="2" borderId="3" xfId="1" applyNumberFormat="1" applyFont="1" applyFill="1" applyBorder="1"/>
    <xf numFmtId="164" fontId="5" fillId="3" borderId="3" xfId="1" applyNumberFormat="1" applyFont="1" applyFill="1" applyBorder="1"/>
    <xf numFmtId="164" fontId="5" fillId="4" borderId="3" xfId="1" applyNumberFormat="1" applyFont="1" applyFill="1" applyBorder="1"/>
    <xf numFmtId="164" fontId="0" fillId="5" borderId="3" xfId="1" applyNumberFormat="1" applyFont="1" applyFill="1" applyBorder="1"/>
    <xf numFmtId="164" fontId="0" fillId="6" borderId="3" xfId="1" applyNumberFormat="1" applyFont="1" applyFill="1" applyBorder="1"/>
    <xf numFmtId="164" fontId="9" fillId="2" borderId="5" xfId="1" applyNumberFormat="1" applyFont="1" applyFill="1" applyBorder="1"/>
    <xf numFmtId="164" fontId="5" fillId="3" borderId="5" xfId="1" applyNumberFormat="1" applyFont="1" applyFill="1" applyBorder="1"/>
    <xf numFmtId="164" fontId="5" fillId="4" borderId="5" xfId="1" applyNumberFormat="1" applyFont="1" applyFill="1" applyBorder="1"/>
    <xf numFmtId="164" fontId="0" fillId="5" borderId="5" xfId="1" applyNumberFormat="1" applyFont="1" applyFill="1" applyBorder="1"/>
    <xf numFmtId="164" fontId="0" fillId="0" borderId="5" xfId="1" applyNumberFormat="1" applyFont="1" applyBorder="1"/>
    <xf numFmtId="164" fontId="0" fillId="6" borderId="5" xfId="1" applyNumberFormat="1" applyFont="1" applyFill="1" applyBorder="1"/>
    <xf numFmtId="164" fontId="0" fillId="2" borderId="3" xfId="1" applyNumberFormat="1" applyFont="1" applyFill="1" applyBorder="1"/>
    <xf numFmtId="164" fontId="0" fillId="3" borderId="3" xfId="1" applyNumberFormat="1" applyFont="1" applyFill="1" applyBorder="1"/>
    <xf numFmtId="164" fontId="0" fillId="4" borderId="3" xfId="1" applyNumberFormat="1" applyFont="1" applyFill="1" applyBorder="1"/>
    <xf numFmtId="164" fontId="0" fillId="2" borderId="5" xfId="1" applyNumberFormat="1" applyFont="1" applyFill="1" applyBorder="1"/>
    <xf numFmtId="164" fontId="0" fillId="3" borderId="5" xfId="1" applyNumberFormat="1" applyFont="1" applyFill="1" applyBorder="1"/>
    <xf numFmtId="164" fontId="0" fillId="4" borderId="5" xfId="1" applyNumberFormat="1" applyFont="1" applyFill="1" applyBorder="1"/>
    <xf numFmtId="164" fontId="0" fillId="6" borderId="9" xfId="1" applyNumberFormat="1" applyFont="1" applyFill="1" applyBorder="1"/>
    <xf numFmtId="164" fontId="0" fillId="6" borderId="8" xfId="1" applyNumberFormat="1" applyFont="1" applyFill="1" applyBorder="1"/>
    <xf numFmtId="164" fontId="9" fillId="2" borderId="6" xfId="1" applyNumberFormat="1" applyFont="1" applyFill="1" applyBorder="1"/>
    <xf numFmtId="164" fontId="5" fillId="3" borderId="6" xfId="1" applyNumberFormat="1" applyFont="1" applyFill="1" applyBorder="1"/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0" borderId="11" xfId="1" applyNumberFormat="1" applyFont="1" applyFill="1" applyBorder="1"/>
    <xf numFmtId="164" fontId="0" fillId="7" borderId="9" xfId="1" applyNumberFormat="1" applyFont="1" applyFill="1" applyBorder="1"/>
    <xf numFmtId="164" fontId="0" fillId="7" borderId="8" xfId="1" applyNumberFormat="1" applyFont="1" applyFill="1" applyBorder="1"/>
    <xf numFmtId="164" fontId="0" fillId="8" borderId="9" xfId="1" applyNumberFormat="1" applyFont="1" applyFill="1" applyBorder="1"/>
    <xf numFmtId="164" fontId="0" fillId="8" borderId="8" xfId="1" applyNumberFormat="1" applyFont="1" applyFill="1" applyBorder="1"/>
    <xf numFmtId="164" fontId="0" fillId="9" borderId="2" xfId="1" applyNumberFormat="1" applyFont="1" applyFill="1" applyBorder="1"/>
    <xf numFmtId="0" fontId="11" fillId="0" borderId="0" xfId="0" applyFont="1"/>
    <xf numFmtId="164" fontId="5" fillId="2" borderId="2" xfId="1" applyNumberFormat="1" applyFont="1" applyFill="1" applyBorder="1"/>
    <xf numFmtId="164" fontId="0" fillId="0" borderId="2" xfId="1" applyNumberFormat="1" applyFont="1" applyFill="1" applyBorder="1"/>
    <xf numFmtId="164" fontId="1" fillId="6" borderId="2" xfId="1" applyNumberFormat="1" applyFont="1" applyFill="1" applyBorder="1"/>
    <xf numFmtId="164" fontId="1" fillId="0" borderId="2" xfId="1" applyNumberFormat="1" applyFont="1" applyFill="1" applyBorder="1"/>
    <xf numFmtId="0" fontId="13" fillId="0" borderId="0" xfId="0" applyFont="1"/>
    <xf numFmtId="0" fontId="12" fillId="0" borderId="0" xfId="0" applyFont="1"/>
    <xf numFmtId="164" fontId="0" fillId="0" borderId="14" xfId="1" applyNumberFormat="1" applyFont="1" applyBorder="1"/>
    <xf numFmtId="164" fontId="0" fillId="0" borderId="16" xfId="1" applyNumberFormat="1" applyFont="1" applyBorder="1"/>
    <xf numFmtId="164" fontId="9" fillId="2" borderId="16" xfId="1" applyNumberFormat="1" applyFont="1" applyFill="1" applyBorder="1"/>
    <xf numFmtId="164" fontId="5" fillId="3" borderId="16" xfId="1" applyNumberFormat="1" applyFont="1" applyFill="1" applyBorder="1"/>
    <xf numFmtId="164" fontId="5" fillId="4" borderId="16" xfId="1" applyNumberFormat="1" applyFont="1" applyFill="1" applyBorder="1"/>
    <xf numFmtId="164" fontId="0" fillId="5" borderId="16" xfId="1" applyNumberFormat="1" applyFont="1" applyFill="1" applyBorder="1"/>
    <xf numFmtId="164" fontId="9" fillId="0" borderId="2" xfId="1" applyNumberFormat="1" applyFont="1" applyFill="1" applyBorder="1"/>
    <xf numFmtId="164" fontId="5" fillId="0" borderId="2" xfId="1" applyNumberFormat="1" applyFont="1" applyFill="1" applyBorder="1"/>
    <xf numFmtId="164" fontId="9" fillId="0" borderId="7" xfId="1" applyNumberFormat="1" applyFont="1" applyFill="1" applyBorder="1"/>
    <xf numFmtId="164" fontId="9" fillId="0" borderId="16" xfId="1" applyNumberFormat="1" applyFont="1" applyFill="1" applyBorder="1"/>
    <xf numFmtId="164" fontId="5" fillId="0" borderId="16" xfId="1" applyNumberFormat="1" applyFont="1" applyFill="1" applyBorder="1"/>
    <xf numFmtId="164" fontId="0" fillId="0" borderId="16" xfId="1" applyNumberFormat="1" applyFont="1" applyFill="1" applyBorder="1"/>
    <xf numFmtId="164" fontId="0" fillId="0" borderId="23" xfId="1" applyNumberFormat="1" applyFont="1" applyFill="1" applyBorder="1"/>
    <xf numFmtId="164" fontId="9" fillId="2" borderId="19" xfId="1" applyNumberFormat="1" applyFont="1" applyFill="1" applyBorder="1"/>
    <xf numFmtId="164" fontId="5" fillId="3" borderId="19" xfId="1" applyNumberFormat="1" applyFont="1" applyFill="1" applyBorder="1"/>
    <xf numFmtId="164" fontId="5" fillId="4" borderId="19" xfId="1" applyNumberFormat="1" applyFont="1" applyFill="1" applyBorder="1"/>
    <xf numFmtId="164" fontId="0" fillId="5" borderId="19" xfId="1" applyNumberFormat="1" applyFont="1" applyFill="1" applyBorder="1"/>
    <xf numFmtId="164" fontId="0" fillId="0" borderId="19" xfId="1" applyNumberFormat="1" applyFont="1" applyBorder="1"/>
    <xf numFmtId="164" fontId="0" fillId="0" borderId="0" xfId="1" applyNumberFormat="1" applyFont="1" applyBorder="1"/>
    <xf numFmtId="0" fontId="0" fillId="0" borderId="25" xfId="0" applyBorder="1"/>
    <xf numFmtId="164" fontId="0" fillId="0" borderId="26" xfId="1" applyNumberFormat="1" applyFont="1" applyBorder="1"/>
    <xf numFmtId="0" fontId="2" fillId="0" borderId="27" xfId="0" applyFont="1" applyBorder="1"/>
    <xf numFmtId="0" fontId="3" fillId="0" borderId="29" xfId="0" applyFont="1" applyBorder="1" applyProtection="1">
      <protection locked="0"/>
    </xf>
    <xf numFmtId="164" fontId="8" fillId="2" borderId="0" xfId="1" applyNumberFormat="1" applyFont="1" applyFill="1" applyBorder="1"/>
    <xf numFmtId="164" fontId="6" fillId="3" borderId="0" xfId="1" applyNumberFormat="1" applyFont="1" applyFill="1" applyBorder="1"/>
    <xf numFmtId="164" fontId="6" fillId="4" borderId="0" xfId="1" applyNumberFormat="1" applyFont="1" applyFill="1" applyBorder="1"/>
    <xf numFmtId="164" fontId="3" fillId="5" borderId="0" xfId="1" applyNumberFormat="1" applyFont="1" applyFill="1" applyBorder="1"/>
    <xf numFmtId="164" fontId="3" fillId="0" borderId="0" xfId="1" applyNumberFormat="1" applyFont="1" applyBorder="1"/>
    <xf numFmtId="0" fontId="0" fillId="0" borderId="28" xfId="0" applyBorder="1"/>
    <xf numFmtId="0" fontId="0" fillId="0" borderId="28" xfId="0" applyBorder="1" applyAlignment="1">
      <alignment wrapText="1"/>
    </xf>
    <xf numFmtId="0" fontId="2" fillId="0" borderId="29" xfId="0" applyFont="1" applyBorder="1"/>
    <xf numFmtId="164" fontId="2" fillId="0" borderId="0" xfId="1" applyNumberFormat="1" applyFont="1" applyBorder="1"/>
    <xf numFmtId="0" fontId="0" fillId="0" borderId="31" xfId="0" applyBorder="1"/>
    <xf numFmtId="0" fontId="0" fillId="0" borderId="29" xfId="0" applyBorder="1"/>
    <xf numFmtId="164" fontId="0" fillId="0" borderId="0" xfId="1" applyNumberFormat="1" applyFont="1" applyFill="1" applyBorder="1"/>
    <xf numFmtId="0" fontId="3" fillId="0" borderId="29" xfId="0" applyFont="1" applyBorder="1"/>
    <xf numFmtId="164" fontId="1" fillId="0" borderId="0" xfId="1" applyNumberFormat="1" applyFont="1" applyBorder="1"/>
    <xf numFmtId="0" fontId="0" fillId="0" borderId="30" xfId="0" applyBorder="1" applyAlignment="1">
      <alignment horizontal="left"/>
    </xf>
    <xf numFmtId="0" fontId="0" fillId="0" borderId="33" xfId="0" applyBorder="1"/>
    <xf numFmtId="0" fontId="2" fillId="0" borderId="33" xfId="0" applyFont="1" applyBorder="1"/>
    <xf numFmtId="0" fontId="3" fillId="0" borderId="30" xfId="0" applyFont="1" applyBorder="1"/>
    <xf numFmtId="0" fontId="2" fillId="0" borderId="35" xfId="0" applyFont="1" applyBorder="1"/>
    <xf numFmtId="164" fontId="2" fillId="0" borderId="20" xfId="1" applyNumberFormat="1" applyFont="1" applyBorder="1"/>
    <xf numFmtId="0" fontId="0" fillId="0" borderId="36" xfId="0" applyBorder="1"/>
    <xf numFmtId="0" fontId="0" fillId="0" borderId="37" xfId="0" applyBorder="1"/>
    <xf numFmtId="0" fontId="0" fillId="0" borderId="32" xfId="0" applyBorder="1"/>
    <xf numFmtId="0" fontId="0" fillId="0" borderId="38" xfId="0" applyBorder="1"/>
    <xf numFmtId="164" fontId="5" fillId="10" borderId="0" xfId="1" applyNumberFormat="1" applyFont="1" applyFill="1" applyBorder="1"/>
    <xf numFmtId="164" fontId="5" fillId="10" borderId="5" xfId="1" applyNumberFormat="1" applyFont="1" applyFill="1" applyBorder="1"/>
    <xf numFmtId="0" fontId="5" fillId="10" borderId="32" xfId="0" applyFont="1" applyFill="1" applyBorder="1"/>
    <xf numFmtId="164" fontId="7" fillId="10" borderId="0" xfId="1" applyNumberFormat="1" applyFont="1" applyFill="1" applyBorder="1"/>
    <xf numFmtId="0" fontId="6" fillId="10" borderId="33" xfId="0" applyFont="1" applyFill="1" applyBorder="1"/>
    <xf numFmtId="164" fontId="5" fillId="10" borderId="12" xfId="1" applyNumberFormat="1" applyFont="1" applyFill="1" applyBorder="1"/>
    <xf numFmtId="164" fontId="5" fillId="10" borderId="1" xfId="1" applyNumberFormat="1" applyFont="1" applyFill="1" applyBorder="1"/>
    <xf numFmtId="164" fontId="5" fillId="10" borderId="13" xfId="1" applyNumberFormat="1" applyFont="1" applyFill="1" applyBorder="1"/>
    <xf numFmtId="0" fontId="15" fillId="10" borderId="39" xfId="0" applyFont="1" applyFill="1" applyBorder="1"/>
    <xf numFmtId="0" fontId="15" fillId="10" borderId="33" xfId="0" applyFont="1" applyFill="1" applyBorder="1"/>
    <xf numFmtId="0" fontId="0" fillId="0" borderId="40" xfId="0" applyBorder="1"/>
    <xf numFmtId="49" fontId="2" fillId="0" borderId="32" xfId="0" applyNumberFormat="1" applyFont="1" applyBorder="1" applyAlignment="1">
      <alignment horizontal="center" wrapText="1"/>
    </xf>
    <xf numFmtId="0" fontId="15" fillId="10" borderId="44" xfId="0" applyFont="1" applyFill="1" applyBorder="1"/>
    <xf numFmtId="164" fontId="14" fillId="10" borderId="45" xfId="1" applyNumberFormat="1" applyFont="1" applyFill="1" applyBorder="1"/>
    <xf numFmtId="164" fontId="7" fillId="10" borderId="45" xfId="1" applyNumberFormat="1" applyFont="1" applyFill="1" applyBorder="1"/>
    <xf numFmtId="0" fontId="14" fillId="10" borderId="47" xfId="0" applyFont="1" applyFill="1" applyBorder="1"/>
    <xf numFmtId="164" fontId="9" fillId="11" borderId="1" xfId="1" applyNumberFormat="1" applyFont="1" applyFill="1" applyBorder="1"/>
    <xf numFmtId="164" fontId="5" fillId="11" borderId="1" xfId="1" applyNumberFormat="1" applyFont="1" applyFill="1" applyBorder="1"/>
    <xf numFmtId="164" fontId="7" fillId="11" borderId="1" xfId="1" applyNumberFormat="1" applyFont="1" applyFill="1" applyBorder="1"/>
    <xf numFmtId="164" fontId="0" fillId="11" borderId="1" xfId="1" applyNumberFormat="1" applyFont="1" applyFill="1" applyBorder="1"/>
    <xf numFmtId="0" fontId="14" fillId="11" borderId="48" xfId="0" applyFont="1" applyFill="1" applyBorder="1"/>
    <xf numFmtId="164" fontId="9" fillId="11" borderId="10" xfId="1" applyNumberFormat="1" applyFont="1" applyFill="1" applyBorder="1"/>
    <xf numFmtId="164" fontId="5" fillId="11" borderId="10" xfId="1" applyNumberFormat="1" applyFont="1" applyFill="1" applyBorder="1"/>
    <xf numFmtId="164" fontId="5" fillId="11" borderId="11" xfId="1" applyNumberFormat="1" applyFont="1" applyFill="1" applyBorder="1"/>
    <xf numFmtId="164" fontId="5" fillId="11" borderId="7" xfId="1" applyNumberFormat="1" applyFont="1" applyFill="1" applyBorder="1"/>
    <xf numFmtId="164" fontId="0" fillId="11" borderId="11" xfId="1" applyNumberFormat="1" applyFont="1" applyFill="1" applyBorder="1"/>
    <xf numFmtId="164" fontId="0" fillId="11" borderId="10" xfId="1" applyNumberFormat="1" applyFont="1" applyFill="1" applyBorder="1"/>
    <xf numFmtId="164" fontId="0" fillId="11" borderId="7" xfId="1" applyNumberFormat="1" applyFont="1" applyFill="1" applyBorder="1"/>
    <xf numFmtId="0" fontId="0" fillId="11" borderId="42" xfId="0" applyFill="1" applyBorder="1"/>
    <xf numFmtId="0" fontId="2" fillId="11" borderId="27" xfId="0" applyFont="1" applyFill="1" applyBorder="1"/>
    <xf numFmtId="0" fontId="0" fillId="0" borderId="27" xfId="0" applyBorder="1"/>
    <xf numFmtId="0" fontId="2" fillId="11" borderId="49" xfId="0" applyFont="1" applyFill="1" applyBorder="1"/>
    <xf numFmtId="164" fontId="3" fillId="0" borderId="4" xfId="1" applyNumberFormat="1" applyFont="1" applyFill="1" applyBorder="1"/>
    <xf numFmtId="0" fontId="16" fillId="0" borderId="33" xfId="0" applyFont="1" applyBorder="1" applyAlignment="1">
      <alignment horizontal="right"/>
    </xf>
    <xf numFmtId="164" fontId="17" fillId="2" borderId="4" xfId="1" applyNumberFormat="1" applyFont="1" applyFill="1" applyBorder="1"/>
    <xf numFmtId="164" fontId="18" fillId="3" borderId="4" xfId="1" applyNumberFormat="1" applyFont="1" applyFill="1" applyBorder="1"/>
    <xf numFmtId="164" fontId="18" fillId="4" borderId="4" xfId="1" applyNumberFormat="1" applyFont="1" applyFill="1" applyBorder="1"/>
    <xf numFmtId="164" fontId="16" fillId="5" borderId="4" xfId="1" applyNumberFormat="1" applyFont="1" applyFill="1" applyBorder="1"/>
    <xf numFmtId="164" fontId="16" fillId="0" borderId="4" xfId="1" applyNumberFormat="1" applyFont="1" applyBorder="1"/>
    <xf numFmtId="0" fontId="16" fillId="0" borderId="43" xfId="0" applyFont="1" applyBorder="1"/>
    <xf numFmtId="164" fontId="3" fillId="0" borderId="17" xfId="1" applyNumberFormat="1" applyFont="1" applyBorder="1"/>
    <xf numFmtId="0" fontId="16" fillId="0" borderId="34" xfId="0" applyFont="1" applyBorder="1" applyAlignment="1">
      <alignment horizontal="right"/>
    </xf>
    <xf numFmtId="164" fontId="19" fillId="2" borderId="15" xfId="1" applyNumberFormat="1" applyFont="1" applyFill="1" applyBorder="1"/>
    <xf numFmtId="164" fontId="20" fillId="3" borderId="15" xfId="1" applyNumberFormat="1" applyFont="1" applyFill="1" applyBorder="1"/>
    <xf numFmtId="164" fontId="20" fillId="4" borderId="15" xfId="1" applyNumberFormat="1" applyFont="1" applyFill="1" applyBorder="1"/>
    <xf numFmtId="164" fontId="21" fillId="5" borderId="15" xfId="1" applyNumberFormat="1" applyFont="1" applyFill="1" applyBorder="1"/>
    <xf numFmtId="164" fontId="21" fillId="0" borderId="15" xfId="1" applyNumberFormat="1" applyFont="1" applyBorder="1"/>
    <xf numFmtId="164" fontId="3" fillId="0" borderId="22" xfId="1" applyNumberFormat="1" applyFont="1" applyFill="1" applyBorder="1"/>
    <xf numFmtId="164" fontId="3" fillId="0" borderId="17" xfId="1" applyNumberFormat="1" applyFont="1" applyFill="1" applyBorder="1"/>
    <xf numFmtId="164" fontId="17" fillId="2" borderId="20" xfId="1" applyNumberFormat="1" applyFont="1" applyFill="1" applyBorder="1"/>
    <xf numFmtId="164" fontId="18" fillId="3" borderId="20" xfId="1" applyNumberFormat="1" applyFont="1" applyFill="1" applyBorder="1"/>
    <xf numFmtId="164" fontId="18" fillId="4" borderId="21" xfId="1" applyNumberFormat="1" applyFont="1" applyFill="1" applyBorder="1"/>
    <xf numFmtId="164" fontId="18" fillId="4" borderId="20" xfId="1" applyNumberFormat="1" applyFont="1" applyFill="1" applyBorder="1"/>
    <xf numFmtId="164" fontId="18" fillId="4" borderId="22" xfId="1" applyNumberFormat="1" applyFont="1" applyFill="1" applyBorder="1"/>
    <xf numFmtId="164" fontId="16" fillId="5" borderId="21" xfId="1" applyNumberFormat="1" applyFont="1" applyFill="1" applyBorder="1"/>
    <xf numFmtId="164" fontId="16" fillId="5" borderId="20" xfId="1" applyNumberFormat="1" applyFont="1" applyFill="1" applyBorder="1"/>
    <xf numFmtId="164" fontId="16" fillId="5" borderId="22" xfId="1" applyNumberFormat="1" applyFont="1" applyFill="1" applyBorder="1"/>
    <xf numFmtId="164" fontId="16" fillId="0" borderId="21" xfId="1" applyNumberFormat="1" applyFont="1" applyBorder="1"/>
    <xf numFmtId="164" fontId="16" fillId="0" borderId="20" xfId="1" applyNumberFormat="1" applyFont="1" applyBorder="1"/>
    <xf numFmtId="0" fontId="21" fillId="0" borderId="50" xfId="0" applyFont="1" applyBorder="1"/>
    <xf numFmtId="0" fontId="0" fillId="11" borderId="51" xfId="0" applyFill="1" applyBorder="1"/>
    <xf numFmtId="0" fontId="16" fillId="0" borderId="50" xfId="0" applyFont="1" applyBorder="1"/>
    <xf numFmtId="164" fontId="2" fillId="0" borderId="52" xfId="1" applyNumberFormat="1" applyFont="1" applyBorder="1"/>
    <xf numFmtId="9" fontId="10" fillId="0" borderId="52" xfId="2" applyFont="1" applyFill="1" applyBorder="1"/>
    <xf numFmtId="9" fontId="22" fillId="0" borderId="11" xfId="2" applyFont="1" applyFill="1" applyBorder="1"/>
    <xf numFmtId="9" fontId="22" fillId="0" borderId="6" xfId="2" applyFont="1" applyFill="1" applyBorder="1"/>
    <xf numFmtId="9" fontId="22" fillId="0" borderId="0" xfId="2" applyFont="1" applyFill="1" applyBorder="1"/>
    <xf numFmtId="164" fontId="22" fillId="0" borderId="0" xfId="1" applyNumberFormat="1" applyFont="1" applyBorder="1"/>
    <xf numFmtId="0" fontId="22" fillId="0" borderId="11" xfId="0" applyFont="1" applyBorder="1"/>
    <xf numFmtId="9" fontId="23" fillId="10" borderId="0" xfId="2" applyFont="1" applyFill="1" applyBorder="1"/>
    <xf numFmtId="9" fontId="22" fillId="0" borderId="16" xfId="2" applyFont="1" applyFill="1" applyBorder="1"/>
    <xf numFmtId="9" fontId="22" fillId="0" borderId="17" xfId="2" applyFont="1" applyFill="1" applyBorder="1"/>
    <xf numFmtId="164" fontId="23" fillId="10" borderId="5" xfId="1" applyNumberFormat="1" applyFont="1" applyFill="1" applyBorder="1"/>
    <xf numFmtId="9" fontId="22" fillId="0" borderId="23" xfId="2" applyFont="1" applyFill="1" applyBorder="1"/>
    <xf numFmtId="9" fontId="23" fillId="10" borderId="46" xfId="2" applyFont="1" applyFill="1" applyBorder="1"/>
    <xf numFmtId="9" fontId="22" fillId="11" borderId="1" xfId="2" applyFont="1" applyFill="1" applyBorder="1"/>
    <xf numFmtId="9" fontId="22" fillId="0" borderId="12" xfId="2" applyFont="1" applyFill="1" applyBorder="1"/>
    <xf numFmtId="164" fontId="22" fillId="11" borderId="1" xfId="1" applyNumberFormat="1" applyFont="1" applyFill="1" applyBorder="1"/>
    <xf numFmtId="164" fontId="22" fillId="11" borderId="10" xfId="1" applyNumberFormat="1" applyFont="1" applyFill="1" applyBorder="1"/>
    <xf numFmtId="9" fontId="22" fillId="0" borderId="53" xfId="2" applyFont="1" applyFill="1" applyBorder="1"/>
    <xf numFmtId="0" fontId="2" fillId="0" borderId="41" xfId="0" applyFont="1" applyBorder="1"/>
    <xf numFmtId="164" fontId="24" fillId="0" borderId="20" xfId="1" applyNumberFormat="1" applyFont="1" applyBorder="1"/>
    <xf numFmtId="164" fontId="25" fillId="0" borderId="2" xfId="1" applyNumberFormat="1" applyFont="1" applyBorder="1"/>
    <xf numFmtId="164" fontId="25" fillId="6" borderId="2" xfId="1" applyNumberFormat="1" applyFont="1" applyFill="1" applyBorder="1"/>
    <xf numFmtId="164" fontId="26" fillId="8" borderId="2" xfId="1" applyNumberFormat="1" applyFont="1" applyFill="1" applyBorder="1"/>
    <xf numFmtId="164" fontId="26" fillId="0" borderId="2" xfId="1" applyNumberFormat="1" applyFont="1" applyBorder="1"/>
    <xf numFmtId="164" fontId="26" fillId="6" borderId="2" xfId="1" applyNumberFormat="1" applyFont="1" applyFill="1" applyBorder="1"/>
    <xf numFmtId="164" fontId="26" fillId="7" borderId="2" xfId="1" applyNumberFormat="1" applyFont="1" applyFill="1" applyBorder="1"/>
    <xf numFmtId="164" fontId="26" fillId="7" borderId="7" xfId="1" applyNumberFormat="1" applyFont="1" applyFill="1" applyBorder="1"/>
    <xf numFmtId="164" fontId="26" fillId="6" borderId="7" xfId="1" applyNumberFormat="1" applyFont="1" applyFill="1" applyBorder="1"/>
    <xf numFmtId="164" fontId="26" fillId="8" borderId="7" xfId="1" applyNumberFormat="1" applyFont="1" applyFill="1" applyBorder="1"/>
    <xf numFmtId="164" fontId="27" fillId="10" borderId="7" xfId="1" applyNumberFormat="1" applyFont="1" applyFill="1" applyBorder="1"/>
    <xf numFmtId="164" fontId="27" fillId="10" borderId="5" xfId="1" applyNumberFormat="1" applyFont="1" applyFill="1" applyBorder="1"/>
    <xf numFmtId="164" fontId="27" fillId="10" borderId="0" xfId="1" applyNumberFormat="1" applyFont="1" applyFill="1" applyBorder="1"/>
    <xf numFmtId="164" fontId="27" fillId="10" borderId="10" xfId="1" applyNumberFormat="1" applyFont="1" applyFill="1" applyBorder="1"/>
    <xf numFmtId="164" fontId="27" fillId="10" borderId="8" xfId="1" applyNumberFormat="1" applyFont="1" applyFill="1" applyBorder="1"/>
    <xf numFmtId="164" fontId="26" fillId="6" borderId="9" xfId="1" applyNumberFormat="1" applyFont="1" applyFill="1" applyBorder="1"/>
    <xf numFmtId="164" fontId="26" fillId="8" borderId="9" xfId="1" applyNumberFormat="1" applyFont="1" applyFill="1" applyBorder="1"/>
    <xf numFmtId="164" fontId="26" fillId="7" borderId="9" xfId="1" applyNumberFormat="1" applyFont="1" applyFill="1" applyBorder="1"/>
    <xf numFmtId="164" fontId="26" fillId="0" borderId="16" xfId="1" applyNumberFormat="1" applyFont="1" applyBorder="1"/>
    <xf numFmtId="164" fontId="26" fillId="6" borderId="16" xfId="1" applyNumberFormat="1" applyFont="1" applyFill="1" applyBorder="1"/>
    <xf numFmtId="164" fontId="26" fillId="6" borderId="18" xfId="1" applyNumberFormat="1" applyFont="1" applyFill="1" applyBorder="1"/>
    <xf numFmtId="164" fontId="26" fillId="8" borderId="18" xfId="1" applyNumberFormat="1" applyFont="1" applyFill="1" applyBorder="1"/>
    <xf numFmtId="164" fontId="26" fillId="7" borderId="18" xfId="1" applyNumberFormat="1" applyFont="1" applyFill="1" applyBorder="1"/>
    <xf numFmtId="164" fontId="26" fillId="8" borderId="16" xfId="1" applyNumberFormat="1" applyFont="1" applyFill="1" applyBorder="1"/>
    <xf numFmtId="164" fontId="26" fillId="7" borderId="16" xfId="1" applyNumberFormat="1" applyFont="1" applyFill="1" applyBorder="1"/>
    <xf numFmtId="164" fontId="26" fillId="0" borderId="3" xfId="1" applyNumberFormat="1" applyFont="1" applyBorder="1"/>
    <xf numFmtId="164" fontId="26" fillId="6" borderId="3" xfId="1" applyNumberFormat="1" applyFont="1" applyFill="1" applyBorder="1"/>
    <xf numFmtId="164" fontId="26" fillId="0" borderId="5" xfId="1" applyNumberFormat="1" applyFont="1" applyBorder="1"/>
    <xf numFmtId="164" fontId="26" fillId="6" borderId="5" xfId="1" applyNumberFormat="1" applyFont="1" applyFill="1" applyBorder="1"/>
    <xf numFmtId="164" fontId="26" fillId="8" borderId="5" xfId="1" applyNumberFormat="1" applyFont="1" applyFill="1" applyBorder="1"/>
    <xf numFmtId="164" fontId="26" fillId="7" borderId="5" xfId="1" applyNumberFormat="1" applyFont="1" applyFill="1" applyBorder="1"/>
    <xf numFmtId="164" fontId="26" fillId="6" borderId="8" xfId="1" applyNumberFormat="1" applyFont="1" applyFill="1" applyBorder="1"/>
    <xf numFmtId="164" fontId="26" fillId="8" borderId="8" xfId="1" applyNumberFormat="1" applyFont="1" applyFill="1" applyBorder="1"/>
    <xf numFmtId="164" fontId="26" fillId="7" borderId="8" xfId="1" applyNumberFormat="1" applyFont="1" applyFill="1" applyBorder="1"/>
    <xf numFmtId="164" fontId="26" fillId="11" borderId="10" xfId="1" applyNumberFormat="1" applyFont="1" applyFill="1" applyBorder="1"/>
    <xf numFmtId="164" fontId="26" fillId="0" borderId="2" xfId="1" applyNumberFormat="1" applyFont="1" applyFill="1" applyBorder="1"/>
    <xf numFmtId="164" fontId="26" fillId="0" borderId="9" xfId="1" applyNumberFormat="1" applyFont="1" applyFill="1" applyBorder="1"/>
    <xf numFmtId="164" fontId="26" fillId="0" borderId="19" xfId="1" applyNumberFormat="1" applyFont="1" applyBorder="1"/>
    <xf numFmtId="164" fontId="26" fillId="6" borderId="19" xfId="1" applyNumberFormat="1" applyFont="1" applyFill="1" applyBorder="1"/>
    <xf numFmtId="164" fontId="26" fillId="6" borderId="24" xfId="1" applyNumberFormat="1" applyFont="1" applyFill="1" applyBorder="1"/>
    <xf numFmtId="164" fontId="26" fillId="8" borderId="24" xfId="1" applyNumberFormat="1" applyFont="1" applyFill="1" applyBorder="1"/>
    <xf numFmtId="164" fontId="26" fillId="7" borderId="24" xfId="1" applyNumberFormat="1" applyFont="1" applyFill="1" applyBorder="1"/>
    <xf numFmtId="164" fontId="24" fillId="0" borderId="18" xfId="1" applyNumberFormat="1" applyFont="1" applyBorder="1"/>
    <xf numFmtId="164" fontId="24" fillId="0" borderId="52" xfId="1" applyNumberFormat="1" applyFont="1" applyBorder="1"/>
    <xf numFmtId="164" fontId="24" fillId="0" borderId="16" xfId="1" applyNumberFormat="1" applyFont="1" applyBorder="1"/>
    <xf numFmtId="164" fontId="21" fillId="0" borderId="20" xfId="1" applyNumberFormat="1" applyFont="1" applyBorder="1"/>
    <xf numFmtId="164" fontId="28" fillId="0" borderId="1" xfId="1" applyNumberFormat="1" applyFont="1" applyBorder="1" applyAlignment="1">
      <alignment horizontal="center" wrapText="1"/>
    </xf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3" fillId="0" borderId="57" xfId="0" applyFont="1" applyBorder="1"/>
    <xf numFmtId="0" fontId="2" fillId="0" borderId="55" xfId="0" applyFont="1" applyBorder="1"/>
    <xf numFmtId="0" fontId="0" fillId="0" borderId="58" xfId="0" applyBorder="1"/>
    <xf numFmtId="0" fontId="0" fillId="0" borderId="59" xfId="0" applyBorder="1"/>
    <xf numFmtId="0" fontId="0" fillId="0" borderId="33" xfId="0" applyBorder="1" applyAlignment="1">
      <alignment wrapText="1"/>
    </xf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164" fontId="26" fillId="12" borderId="5" xfId="1" applyNumberFormat="1" applyFont="1" applyFill="1" applyBorder="1"/>
    <xf numFmtId="0" fontId="0" fillId="0" borderId="32" xfId="0" applyBorder="1" applyAlignment="1">
      <alignment wrapText="1"/>
    </xf>
    <xf numFmtId="164" fontId="0" fillId="0" borderId="51" xfId="1" applyNumberFormat="1" applyFont="1" applyBorder="1"/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/>
    </xf>
    <xf numFmtId="164" fontId="25" fillId="7" borderId="11" xfId="1" applyNumberFormat="1" applyFont="1" applyFill="1" applyBorder="1"/>
    <xf numFmtId="164" fontId="10" fillId="0" borderId="1" xfId="1" applyNumberFormat="1" applyFont="1" applyBorder="1" applyAlignment="1">
      <alignment horizontal="center" wrapText="1"/>
    </xf>
    <xf numFmtId="164" fontId="29" fillId="12" borderId="2" xfId="1" applyNumberFormat="1" applyFont="1" applyFill="1" applyBorder="1"/>
    <xf numFmtId="164" fontId="3" fillId="0" borderId="26" xfId="1" applyNumberFormat="1" applyFont="1" applyBorder="1"/>
    <xf numFmtId="164" fontId="25" fillId="7" borderId="10" xfId="1" applyNumberFormat="1" applyFont="1" applyFill="1" applyBorder="1"/>
    <xf numFmtId="164" fontId="30" fillId="10" borderId="0" xfId="1" applyNumberFormat="1" applyFont="1" applyFill="1" applyBorder="1"/>
    <xf numFmtId="164" fontId="25" fillId="7" borderId="6" xfId="1" applyNumberFormat="1" applyFont="1" applyFill="1" applyBorder="1"/>
    <xf numFmtId="164" fontId="25" fillId="7" borderId="18" xfId="1" applyNumberFormat="1" applyFont="1" applyFill="1" applyBorder="1"/>
    <xf numFmtId="164" fontId="6" fillId="10" borderId="5" xfId="1" applyNumberFormat="1" applyFont="1" applyFill="1" applyBorder="1"/>
    <xf numFmtId="164" fontId="3" fillId="7" borderId="0" xfId="1" applyNumberFormat="1" applyFont="1" applyFill="1" applyBorder="1"/>
    <xf numFmtId="164" fontId="3" fillId="7" borderId="6" xfId="1" applyNumberFormat="1" applyFont="1" applyFill="1" applyBorder="1"/>
    <xf numFmtId="164" fontId="25" fillId="7" borderId="23" xfId="1" applyNumberFormat="1" applyFont="1" applyFill="1" applyBorder="1"/>
    <xf numFmtId="164" fontId="15" fillId="10" borderId="46" xfId="1" applyNumberFormat="1" applyFont="1" applyFill="1" applyBorder="1"/>
    <xf numFmtId="164" fontId="3" fillId="11" borderId="1" xfId="1" applyNumberFormat="1" applyFont="1" applyFill="1" applyBorder="1"/>
    <xf numFmtId="164" fontId="25" fillId="7" borderId="12" xfId="1" applyNumberFormat="1" applyFont="1" applyFill="1" applyBorder="1"/>
    <xf numFmtId="164" fontId="25" fillId="7" borderId="0" xfId="1" applyNumberFormat="1" applyFont="1" applyFill="1" applyBorder="1"/>
    <xf numFmtId="164" fontId="25" fillId="11" borderId="10" xfId="1" applyNumberFormat="1" applyFont="1" applyFill="1" applyBorder="1"/>
    <xf numFmtId="164" fontId="25" fillId="0" borderId="6" xfId="1" applyNumberFormat="1" applyFont="1" applyFill="1" applyBorder="1"/>
    <xf numFmtId="164" fontId="25" fillId="7" borderId="24" xfId="1" applyNumberFormat="1" applyFont="1" applyFill="1" applyBorder="1"/>
    <xf numFmtId="164" fontId="25" fillId="12" borderId="12" xfId="1" applyNumberFormat="1" applyFont="1" applyFill="1" applyBorder="1"/>
    <xf numFmtId="164" fontId="3" fillId="0" borderId="0" xfId="1" applyNumberFormat="1" applyFont="1"/>
    <xf numFmtId="0" fontId="0" fillId="0" borderId="60" xfId="0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66"/>
      <color rgb="FF33CCCC"/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3"/>
  <sheetViews>
    <sheetView tabSelected="1" topLeftCell="A25" zoomScale="110" zoomScaleNormal="110" workbookViewId="0">
      <selection activeCell="A26" sqref="A26:XFD26"/>
    </sheetView>
  </sheetViews>
  <sheetFormatPr defaultRowHeight="15" x14ac:dyDescent="0.25"/>
  <cols>
    <col min="1" max="1" width="53" customWidth="1"/>
    <col min="2" max="13" width="10.7109375" style="2" hidden="1" customWidth="1"/>
    <col min="14" max="14" width="13" style="2" hidden="1" customWidth="1"/>
    <col min="15" max="16" width="10.7109375" style="2" hidden="1" customWidth="1"/>
    <col min="17" max="17" width="13" style="2" bestFit="1" customWidth="1"/>
    <col min="18" max="19" width="13" style="2" hidden="1" customWidth="1"/>
    <col min="20" max="21" width="13" style="2" bestFit="1" customWidth="1"/>
    <col min="22" max="22" width="12.7109375" style="2" customWidth="1"/>
    <col min="23" max="23" width="13" style="264" bestFit="1" customWidth="1"/>
    <col min="24" max="24" width="10" style="2" customWidth="1"/>
    <col min="25" max="25" width="61" customWidth="1"/>
  </cols>
  <sheetData>
    <row r="1" spans="1:25" ht="18.75" x14ac:dyDescent="0.3">
      <c r="A1" s="242" t="s">
        <v>16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</row>
    <row r="2" spans="1:25" ht="18.75" x14ac:dyDescent="0.3">
      <c r="A2" s="242" t="s">
        <v>131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</row>
    <row r="3" spans="1:25" ht="17.25" customHeight="1" thickBot="1" x14ac:dyDescent="0.35">
      <c r="A3" s="243" t="s">
        <v>130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</row>
    <row r="4" spans="1:25" x14ac:dyDescent="0.25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247"/>
      <c r="X4" s="73"/>
      <c r="Y4" s="265"/>
    </row>
    <row r="5" spans="1:25" ht="60" x14ac:dyDescent="0.25">
      <c r="A5" s="74"/>
      <c r="B5" s="1" t="s">
        <v>17</v>
      </c>
      <c r="C5" s="1" t="s">
        <v>22</v>
      </c>
      <c r="D5" s="1" t="s">
        <v>18</v>
      </c>
      <c r="E5" s="1" t="s">
        <v>25</v>
      </c>
      <c r="F5" s="1" t="s">
        <v>26</v>
      </c>
      <c r="G5" s="1" t="s">
        <v>52</v>
      </c>
      <c r="H5" s="1" t="s">
        <v>29</v>
      </c>
      <c r="I5" s="1" t="s">
        <v>30</v>
      </c>
      <c r="J5" s="1" t="s">
        <v>41</v>
      </c>
      <c r="K5" s="1" t="s">
        <v>45</v>
      </c>
      <c r="L5" s="1" t="s">
        <v>31</v>
      </c>
      <c r="M5" s="1" t="s">
        <v>44</v>
      </c>
      <c r="N5" s="1" t="s">
        <v>53</v>
      </c>
      <c r="O5" s="1" t="s">
        <v>46</v>
      </c>
      <c r="P5" s="1" t="s">
        <v>54</v>
      </c>
      <c r="Q5" s="245" t="s">
        <v>59</v>
      </c>
      <c r="R5" s="245" t="s">
        <v>61</v>
      </c>
      <c r="S5" s="245" t="s">
        <v>60</v>
      </c>
      <c r="T5" s="245" t="s">
        <v>62</v>
      </c>
      <c r="U5" s="245" t="s">
        <v>144</v>
      </c>
      <c r="V5" s="245" t="s">
        <v>129</v>
      </c>
      <c r="W5" s="1" t="s">
        <v>132</v>
      </c>
      <c r="X5" s="227" t="s">
        <v>49</v>
      </c>
      <c r="Y5" s="111" t="s">
        <v>70</v>
      </c>
    </row>
    <row r="6" spans="1:25" x14ac:dyDescent="0.25">
      <c r="A6" s="75" t="s">
        <v>0</v>
      </c>
      <c r="B6" s="76">
        <v>1507762</v>
      </c>
      <c r="C6" s="76">
        <v>1507762</v>
      </c>
      <c r="D6" s="77">
        <v>1955298</v>
      </c>
      <c r="E6" s="77">
        <v>1955298</v>
      </c>
      <c r="F6" s="78"/>
      <c r="G6" s="78">
        <v>4792053</v>
      </c>
      <c r="H6" s="78">
        <v>4792053</v>
      </c>
      <c r="I6" s="79"/>
      <c r="J6" s="79">
        <v>6000000</v>
      </c>
      <c r="K6" s="79">
        <v>6000000</v>
      </c>
      <c r="L6" s="80"/>
      <c r="M6" s="80">
        <v>7000000</v>
      </c>
      <c r="N6" s="182">
        <v>7000000</v>
      </c>
      <c r="O6" s="183"/>
      <c r="P6" s="183">
        <v>5850000</v>
      </c>
      <c r="Q6" s="186">
        <v>5850000</v>
      </c>
      <c r="R6" s="184">
        <v>6039000</v>
      </c>
      <c r="S6" s="184">
        <v>6039000</v>
      </c>
      <c r="T6" s="184">
        <v>6039000</v>
      </c>
      <c r="U6" s="187">
        <v>7065261</v>
      </c>
      <c r="V6" s="187">
        <v>7065261</v>
      </c>
      <c r="W6" s="244">
        <v>7065261</v>
      </c>
      <c r="X6" s="164">
        <f>(V6-R6)/R6</f>
        <v>0.16993889716840538</v>
      </c>
      <c r="Y6" s="81" t="s">
        <v>71</v>
      </c>
    </row>
    <row r="7" spans="1:25" x14ac:dyDescent="0.25">
      <c r="A7" s="229" t="s">
        <v>21</v>
      </c>
      <c r="B7" s="7"/>
      <c r="C7" s="7"/>
      <c r="D7" s="5"/>
      <c r="E7" s="5">
        <v>2149</v>
      </c>
      <c r="F7" s="6"/>
      <c r="G7" s="6"/>
      <c r="H7" s="6">
        <v>4050</v>
      </c>
      <c r="I7" s="12"/>
      <c r="J7" s="12"/>
      <c r="K7" s="12"/>
      <c r="L7" s="3"/>
      <c r="M7" s="38"/>
      <c r="N7" s="185">
        <v>0</v>
      </c>
      <c r="O7" s="186"/>
      <c r="P7" s="186"/>
      <c r="Q7" s="186">
        <v>3071</v>
      </c>
      <c r="R7" s="184" t="s">
        <v>128</v>
      </c>
      <c r="S7" s="184"/>
      <c r="T7" s="184">
        <v>11378</v>
      </c>
      <c r="U7" s="187">
        <v>0</v>
      </c>
      <c r="V7" s="187">
        <v>0</v>
      </c>
      <c r="W7" s="244">
        <v>9900</v>
      </c>
      <c r="X7" s="164">
        <v>0</v>
      </c>
      <c r="Y7" s="81"/>
    </row>
    <row r="8" spans="1:25" x14ac:dyDescent="0.25">
      <c r="A8" s="229" t="s">
        <v>2</v>
      </c>
      <c r="B8" s="7">
        <v>44000</v>
      </c>
      <c r="C8" s="7">
        <v>9750</v>
      </c>
      <c r="D8" s="5">
        <v>10000</v>
      </c>
      <c r="E8" s="5">
        <v>241367.25</v>
      </c>
      <c r="F8" s="6">
        <v>10000</v>
      </c>
      <c r="G8" s="6">
        <v>10000</v>
      </c>
      <c r="H8" s="6">
        <v>245607</v>
      </c>
      <c r="I8" s="12">
        <v>20000</v>
      </c>
      <c r="J8" s="12">
        <v>20000</v>
      </c>
      <c r="K8" s="12">
        <v>64000</v>
      </c>
      <c r="L8" s="3">
        <v>20000</v>
      </c>
      <c r="M8" s="38">
        <v>20000</v>
      </c>
      <c r="N8" s="185">
        <v>98891</v>
      </c>
      <c r="O8" s="186">
        <v>50000</v>
      </c>
      <c r="P8" s="186">
        <v>50000</v>
      </c>
      <c r="Q8" s="186">
        <v>19500</v>
      </c>
      <c r="R8" s="184">
        <v>20000</v>
      </c>
      <c r="S8" s="184">
        <v>20000</v>
      </c>
      <c r="T8" s="184">
        <v>90802</v>
      </c>
      <c r="U8" s="187">
        <v>50000</v>
      </c>
      <c r="V8" s="246">
        <v>275000</v>
      </c>
      <c r="W8" s="244">
        <v>234388.5</v>
      </c>
      <c r="X8" s="164">
        <f>(V8-R8)/R8</f>
        <v>12.75</v>
      </c>
      <c r="Y8" s="81" t="s">
        <v>133</v>
      </c>
    </row>
    <row r="9" spans="1:25" x14ac:dyDescent="0.25">
      <c r="A9" s="229" t="s">
        <v>48</v>
      </c>
      <c r="B9" s="7"/>
      <c r="C9" s="7"/>
      <c r="D9" s="5"/>
      <c r="E9" s="5"/>
      <c r="F9" s="6"/>
      <c r="G9" s="6"/>
      <c r="H9" s="6"/>
      <c r="I9" s="12"/>
      <c r="J9" s="12"/>
      <c r="K9" s="12">
        <v>27000</v>
      </c>
      <c r="L9" s="3"/>
      <c r="M9" s="38"/>
      <c r="N9" s="185">
        <v>0</v>
      </c>
      <c r="O9" s="186"/>
      <c r="P9" s="186"/>
      <c r="Q9" s="186">
        <v>37481</v>
      </c>
      <c r="R9" s="184">
        <v>0</v>
      </c>
      <c r="S9" s="184"/>
      <c r="T9" s="184">
        <v>0</v>
      </c>
      <c r="U9" s="187">
        <v>0</v>
      </c>
      <c r="V9" s="187">
        <v>0</v>
      </c>
      <c r="W9" s="244">
        <v>0</v>
      </c>
      <c r="X9" s="164">
        <v>0</v>
      </c>
      <c r="Y9" s="81"/>
    </row>
    <row r="10" spans="1:25" x14ac:dyDescent="0.25">
      <c r="A10" s="229" t="s">
        <v>63</v>
      </c>
      <c r="B10" s="7"/>
      <c r="C10" s="7"/>
      <c r="D10" s="5"/>
      <c r="E10" s="5"/>
      <c r="F10" s="6"/>
      <c r="G10" s="6"/>
      <c r="H10" s="6"/>
      <c r="I10" s="12"/>
      <c r="J10" s="12"/>
      <c r="K10" s="12"/>
      <c r="L10" s="3"/>
      <c r="M10" s="38"/>
      <c r="N10" s="185">
        <v>0</v>
      </c>
      <c r="O10" s="186"/>
      <c r="P10" s="186"/>
      <c r="Q10" s="186">
        <v>0</v>
      </c>
      <c r="R10" s="184">
        <v>743000</v>
      </c>
      <c r="S10" s="184"/>
      <c r="T10" s="184">
        <v>743000</v>
      </c>
      <c r="U10" s="187">
        <v>0</v>
      </c>
      <c r="V10" s="187">
        <v>0</v>
      </c>
      <c r="W10" s="244">
        <v>0</v>
      </c>
      <c r="X10" s="164">
        <f>(V10-R10)/R10</f>
        <v>-1</v>
      </c>
      <c r="Y10" s="81"/>
    </row>
    <row r="11" spans="1:25" x14ac:dyDescent="0.25">
      <c r="A11" s="230" t="s">
        <v>1</v>
      </c>
      <c r="B11" s="7">
        <v>1448238</v>
      </c>
      <c r="C11" s="7">
        <v>1448238</v>
      </c>
      <c r="D11" s="5">
        <v>353744</v>
      </c>
      <c r="E11" s="5">
        <v>643744</v>
      </c>
      <c r="F11" s="6">
        <v>227000</v>
      </c>
      <c r="G11" s="6">
        <v>799706</v>
      </c>
      <c r="H11" s="6">
        <v>799706</v>
      </c>
      <c r="I11" s="12">
        <v>200000</v>
      </c>
      <c r="J11" s="12">
        <v>1824900</v>
      </c>
      <c r="K11" s="12">
        <v>1824900</v>
      </c>
      <c r="L11" s="3">
        <v>200000</v>
      </c>
      <c r="M11" s="38">
        <v>273035</v>
      </c>
      <c r="N11" s="185">
        <v>273036</v>
      </c>
      <c r="O11" s="186">
        <v>200000</v>
      </c>
      <c r="P11" s="186">
        <v>2104308</v>
      </c>
      <c r="Q11" s="186">
        <v>1021012</v>
      </c>
      <c r="R11" s="184">
        <v>3086791</v>
      </c>
      <c r="S11" s="184">
        <v>3086791</v>
      </c>
      <c r="T11" s="184">
        <v>2053791</v>
      </c>
      <c r="U11" s="187">
        <v>1500000</v>
      </c>
      <c r="V11" s="187">
        <v>1500000</v>
      </c>
      <c r="W11" s="244">
        <v>750000</v>
      </c>
      <c r="X11" s="164">
        <f>(V11-T11)/T11</f>
        <v>-0.26964330839895589</v>
      </c>
      <c r="Y11" s="81" t="s">
        <v>72</v>
      </c>
    </row>
    <row r="12" spans="1:25" ht="30" x14ac:dyDescent="0.25">
      <c r="A12" s="91" t="s">
        <v>3</v>
      </c>
      <c r="B12" s="7">
        <v>200000</v>
      </c>
      <c r="C12" s="7">
        <v>226889</v>
      </c>
      <c r="D12" s="5">
        <v>200000</v>
      </c>
      <c r="E12" s="5">
        <v>213426.68</v>
      </c>
      <c r="F12" s="6">
        <v>200000</v>
      </c>
      <c r="G12" s="6">
        <v>200000</v>
      </c>
      <c r="H12" s="6">
        <v>213957</v>
      </c>
      <c r="I12" s="12">
        <v>200000</v>
      </c>
      <c r="J12" s="12">
        <v>200000</v>
      </c>
      <c r="K12" s="12">
        <v>171247</v>
      </c>
      <c r="L12" s="3">
        <v>200000</v>
      </c>
      <c r="M12" s="38">
        <v>200000</v>
      </c>
      <c r="N12" s="185">
        <v>150399</v>
      </c>
      <c r="O12" s="186">
        <v>125000</v>
      </c>
      <c r="P12" s="186">
        <v>125000</v>
      </c>
      <c r="Q12" s="186">
        <v>217896</v>
      </c>
      <c r="R12" s="184">
        <v>200000</v>
      </c>
      <c r="S12" s="184">
        <v>200000</v>
      </c>
      <c r="T12" s="184">
        <v>220758</v>
      </c>
      <c r="U12" s="187">
        <v>150000</v>
      </c>
      <c r="V12" s="246">
        <v>190000</v>
      </c>
      <c r="W12" s="244">
        <v>135198.98000000001</v>
      </c>
      <c r="X12" s="164">
        <f>(V12-R12)/R12</f>
        <v>-0.05</v>
      </c>
      <c r="Y12" s="82" t="s">
        <v>134</v>
      </c>
    </row>
    <row r="13" spans="1:25" x14ac:dyDescent="0.25">
      <c r="A13" s="229" t="s">
        <v>4</v>
      </c>
      <c r="B13" s="7">
        <v>1000</v>
      </c>
      <c r="C13" s="7">
        <v>4123</v>
      </c>
      <c r="D13" s="5">
        <v>1000</v>
      </c>
      <c r="E13" s="5">
        <v>1501.08</v>
      </c>
      <c r="F13" s="6">
        <v>1000</v>
      </c>
      <c r="G13" s="6">
        <v>1000</v>
      </c>
      <c r="H13" s="6">
        <v>41545</v>
      </c>
      <c r="I13" s="12">
        <v>36000</v>
      </c>
      <c r="J13" s="12">
        <v>36000</v>
      </c>
      <c r="K13" s="12">
        <v>55293</v>
      </c>
      <c r="L13" s="3">
        <v>40000</v>
      </c>
      <c r="M13" s="38">
        <v>40000</v>
      </c>
      <c r="N13" s="185">
        <v>2601</v>
      </c>
      <c r="O13" s="186">
        <v>5000</v>
      </c>
      <c r="P13" s="186">
        <v>5000</v>
      </c>
      <c r="Q13" s="186">
        <v>1325</v>
      </c>
      <c r="R13" s="184">
        <v>2000</v>
      </c>
      <c r="S13" s="184">
        <v>2000</v>
      </c>
      <c r="T13" s="184">
        <v>7192</v>
      </c>
      <c r="U13" s="187">
        <v>40000</v>
      </c>
      <c r="V13" s="246">
        <v>75000</v>
      </c>
      <c r="W13" s="244">
        <v>65065.64</v>
      </c>
      <c r="X13" s="164">
        <f>(V13-R13)/R13</f>
        <v>36.5</v>
      </c>
      <c r="Y13" s="81" t="s">
        <v>135</v>
      </c>
    </row>
    <row r="14" spans="1:25" x14ac:dyDescent="0.25">
      <c r="A14" s="230" t="s">
        <v>32</v>
      </c>
      <c r="B14" s="7"/>
      <c r="C14" s="7"/>
      <c r="D14" s="5"/>
      <c r="E14" s="5"/>
      <c r="F14" s="6"/>
      <c r="G14" s="6"/>
      <c r="H14" s="6"/>
      <c r="I14" s="12"/>
      <c r="J14" s="12"/>
      <c r="K14" s="12">
        <v>4500</v>
      </c>
      <c r="L14" s="3"/>
      <c r="M14" s="38"/>
      <c r="N14" s="185">
        <v>13055</v>
      </c>
      <c r="O14" s="186"/>
      <c r="P14" s="186"/>
      <c r="Q14" s="186">
        <v>61435</v>
      </c>
      <c r="R14" s="184">
        <v>0</v>
      </c>
      <c r="S14" s="184"/>
      <c r="T14" s="184">
        <v>16065</v>
      </c>
      <c r="U14" s="187">
        <v>0</v>
      </c>
      <c r="V14" s="187">
        <v>0</v>
      </c>
      <c r="W14" s="244">
        <v>-3840</v>
      </c>
      <c r="X14" s="164">
        <v>0</v>
      </c>
      <c r="Y14" s="81"/>
    </row>
    <row r="15" spans="1:25" x14ac:dyDescent="0.25">
      <c r="A15" s="230" t="s">
        <v>27</v>
      </c>
      <c r="B15" s="7"/>
      <c r="C15" s="7"/>
      <c r="D15" s="5"/>
      <c r="E15" s="5"/>
      <c r="F15" s="6"/>
      <c r="G15" s="6">
        <v>774000</v>
      </c>
      <c r="H15" s="6">
        <v>1435320</v>
      </c>
      <c r="I15" s="12"/>
      <c r="J15" s="12"/>
      <c r="K15" s="12"/>
      <c r="L15" s="3"/>
      <c r="M15" s="38"/>
      <c r="N15" s="185">
        <v>1382</v>
      </c>
      <c r="O15" s="186"/>
      <c r="P15" s="186"/>
      <c r="Q15" s="186">
        <v>0</v>
      </c>
      <c r="R15" s="184">
        <v>0</v>
      </c>
      <c r="S15" s="184"/>
      <c r="T15" s="184">
        <v>3530</v>
      </c>
      <c r="U15" s="187">
        <v>0</v>
      </c>
      <c r="V15" s="187">
        <v>0</v>
      </c>
      <c r="W15" s="244">
        <v>0</v>
      </c>
      <c r="X15" s="164">
        <v>0</v>
      </c>
      <c r="Y15" s="81"/>
    </row>
    <row r="16" spans="1:25" ht="30" x14ac:dyDescent="0.25">
      <c r="A16" s="230" t="s">
        <v>5</v>
      </c>
      <c r="B16" s="7">
        <v>400000</v>
      </c>
      <c r="C16" s="7">
        <v>716742</v>
      </c>
      <c r="D16" s="5">
        <v>400000</v>
      </c>
      <c r="E16" s="5">
        <f>681705.17+11265.37</f>
        <v>692970.54</v>
      </c>
      <c r="F16" s="6">
        <v>400000</v>
      </c>
      <c r="G16" s="6">
        <v>400000</v>
      </c>
      <c r="H16" s="6">
        <v>664686</v>
      </c>
      <c r="I16" s="12">
        <v>400000</v>
      </c>
      <c r="J16" s="12">
        <v>400000</v>
      </c>
      <c r="K16" s="12">
        <v>492179</v>
      </c>
      <c r="L16" s="3">
        <v>400000</v>
      </c>
      <c r="M16" s="38">
        <v>400000</v>
      </c>
      <c r="N16" s="185">
        <v>501096</v>
      </c>
      <c r="O16" s="186">
        <v>365000</v>
      </c>
      <c r="P16" s="186">
        <v>365000</v>
      </c>
      <c r="Q16" s="186">
        <v>660697</v>
      </c>
      <c r="R16" s="184">
        <v>400000</v>
      </c>
      <c r="S16" s="184">
        <v>400000</v>
      </c>
      <c r="T16" s="184">
        <v>700210</v>
      </c>
      <c r="U16" s="187">
        <v>450000</v>
      </c>
      <c r="V16" s="246">
        <v>575000</v>
      </c>
      <c r="W16" s="244">
        <f>439302.64+9063.7</f>
        <v>448366.34</v>
      </c>
      <c r="X16" s="164">
        <f>(V16-R16)/R16</f>
        <v>0.4375</v>
      </c>
      <c r="Y16" s="82" t="s">
        <v>136</v>
      </c>
    </row>
    <row r="17" spans="1:29" x14ac:dyDescent="0.25">
      <c r="A17" s="83" t="s">
        <v>7</v>
      </c>
      <c r="B17" s="84">
        <f t="shared" ref="B17:O17" si="0">SUM(B6:B16)</f>
        <v>3601000</v>
      </c>
      <c r="C17" s="84">
        <f t="shared" si="0"/>
        <v>3913504</v>
      </c>
      <c r="D17" s="84">
        <f t="shared" si="0"/>
        <v>2920042</v>
      </c>
      <c r="E17" s="84">
        <f t="shared" si="0"/>
        <v>3750456.5500000003</v>
      </c>
      <c r="F17" s="84">
        <f t="shared" si="0"/>
        <v>838000</v>
      </c>
      <c r="G17" s="84">
        <f t="shared" si="0"/>
        <v>6976759</v>
      </c>
      <c r="H17" s="84">
        <f t="shared" si="0"/>
        <v>8196924</v>
      </c>
      <c r="I17" s="84">
        <f t="shared" si="0"/>
        <v>856000</v>
      </c>
      <c r="J17" s="84">
        <f t="shared" si="0"/>
        <v>8480900</v>
      </c>
      <c r="K17" s="84">
        <f t="shared" si="0"/>
        <v>8639119</v>
      </c>
      <c r="L17" s="84">
        <f t="shared" si="0"/>
        <v>860000</v>
      </c>
      <c r="M17" s="84">
        <f t="shared" si="0"/>
        <v>7933035</v>
      </c>
      <c r="N17" s="84">
        <f t="shared" si="0"/>
        <v>8040460</v>
      </c>
      <c r="O17" s="84">
        <f t="shared" si="0"/>
        <v>745000</v>
      </c>
      <c r="P17" s="84">
        <f t="shared" ref="P17:T17" si="1">SUM(P6:P16)</f>
        <v>8499308</v>
      </c>
      <c r="Q17" s="84">
        <f t="shared" si="1"/>
        <v>7872417</v>
      </c>
      <c r="R17" s="84">
        <f t="shared" si="1"/>
        <v>10490791</v>
      </c>
      <c r="S17" s="84">
        <f>SUM(S6:S16)</f>
        <v>9747791</v>
      </c>
      <c r="T17" s="84">
        <f t="shared" si="1"/>
        <v>9885726</v>
      </c>
      <c r="U17" s="84">
        <f>SUM(U6:U16)</f>
        <v>9255261</v>
      </c>
      <c r="V17" s="84">
        <f>SUM(V6:V16)</f>
        <v>9680261</v>
      </c>
      <c r="W17" s="84">
        <f>SUM(W6:W16)</f>
        <v>8704340.4600000009</v>
      </c>
      <c r="X17" s="165">
        <f>(U17-R17)/R17</f>
        <v>-0.11777281617754086</v>
      </c>
      <c r="Y17" s="97"/>
    </row>
    <row r="18" spans="1:29" x14ac:dyDescent="0.25">
      <c r="A18" s="86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87"/>
      <c r="S18" s="87"/>
      <c r="T18" s="87"/>
      <c r="U18" s="71"/>
      <c r="V18" s="71"/>
      <c r="W18" s="80"/>
      <c r="X18" s="166"/>
      <c r="Y18" s="85"/>
    </row>
    <row r="19" spans="1:29" x14ac:dyDescent="0.25">
      <c r="A19" s="83" t="s">
        <v>8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87"/>
      <c r="S19" s="87"/>
      <c r="T19" s="87"/>
      <c r="U19" s="71"/>
      <c r="V19" s="71"/>
      <c r="W19" s="80"/>
      <c r="X19" s="166"/>
      <c r="Y19" s="85"/>
    </row>
    <row r="20" spans="1:29" x14ac:dyDescent="0.25">
      <c r="A20" s="88" t="s">
        <v>64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89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80"/>
      <c r="X20" s="167"/>
      <c r="Y20" s="241"/>
      <c r="Z20" s="71"/>
      <c r="AA20" s="2"/>
      <c r="AB20" s="2"/>
      <c r="AC20" s="46"/>
    </row>
    <row r="21" spans="1:29" x14ac:dyDescent="0.25">
      <c r="A21" s="90" t="s">
        <v>65</v>
      </c>
      <c r="B21" s="47">
        <v>25000</v>
      </c>
      <c r="C21" s="5">
        <v>50000</v>
      </c>
      <c r="D21" s="48">
        <v>25000</v>
      </c>
      <c r="E21" s="48">
        <v>25000</v>
      </c>
      <c r="F21" s="48">
        <v>110000</v>
      </c>
      <c r="G21" s="48">
        <v>75000</v>
      </c>
      <c r="H21" s="48">
        <v>65000</v>
      </c>
      <c r="I21" s="49"/>
      <c r="J21" s="49">
        <v>75000</v>
      </c>
      <c r="K21" s="49"/>
      <c r="L21" s="50">
        <v>0</v>
      </c>
      <c r="M21" s="13">
        <v>11.62</v>
      </c>
      <c r="N21" s="185">
        <v>122</v>
      </c>
      <c r="O21" s="186"/>
      <c r="P21" s="189"/>
      <c r="Q21" s="189">
        <v>127</v>
      </c>
      <c r="R21" s="190">
        <v>0</v>
      </c>
      <c r="S21" s="190"/>
      <c r="T21" s="190">
        <v>146</v>
      </c>
      <c r="U21" s="188">
        <v>150</v>
      </c>
      <c r="V21" s="188">
        <v>150</v>
      </c>
      <c r="W21" s="248">
        <v>121</v>
      </c>
      <c r="X21" s="168"/>
      <c r="Y21" s="81"/>
    </row>
    <row r="22" spans="1:29" x14ac:dyDescent="0.25">
      <c r="A22" s="108" t="s">
        <v>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91"/>
      <c r="O22" s="192"/>
      <c r="P22" s="193"/>
      <c r="Q22" s="194"/>
      <c r="R22" s="191"/>
      <c r="S22" s="195"/>
      <c r="T22" s="193"/>
      <c r="U22" s="194"/>
      <c r="V22" s="194"/>
      <c r="W22" s="249"/>
      <c r="X22" s="169"/>
      <c r="Y22" s="102"/>
    </row>
    <row r="23" spans="1:29" x14ac:dyDescent="0.25">
      <c r="A23" s="91" t="s">
        <v>124</v>
      </c>
      <c r="B23" s="7">
        <v>25000</v>
      </c>
      <c r="C23" s="7">
        <v>21960</v>
      </c>
      <c r="D23" s="5">
        <v>50000</v>
      </c>
      <c r="E23" s="5">
        <v>10729.93</v>
      </c>
      <c r="F23" s="6">
        <v>25000</v>
      </c>
      <c r="G23" s="6">
        <v>25000</v>
      </c>
      <c r="H23" s="6">
        <v>19226</v>
      </c>
      <c r="I23" s="12">
        <v>25000</v>
      </c>
      <c r="J23" s="12">
        <v>25000</v>
      </c>
      <c r="K23" s="12">
        <v>49681</v>
      </c>
      <c r="L23" s="3">
        <v>110000</v>
      </c>
      <c r="M23" s="3">
        <v>115000</v>
      </c>
      <c r="N23" s="185">
        <v>93219</v>
      </c>
      <c r="O23" s="186">
        <v>75000</v>
      </c>
      <c r="P23" s="196">
        <v>75000</v>
      </c>
      <c r="Q23" s="196">
        <v>21572</v>
      </c>
      <c r="R23" s="197">
        <v>126500</v>
      </c>
      <c r="S23" s="197">
        <v>65000</v>
      </c>
      <c r="T23" s="197">
        <v>81617</v>
      </c>
      <c r="U23" s="198">
        <v>100000</v>
      </c>
      <c r="V23" s="198">
        <v>100000</v>
      </c>
      <c r="W23" s="250">
        <v>14430.87</v>
      </c>
      <c r="X23" s="164">
        <f>(V23-R23)/R23</f>
        <v>-0.20948616600790515</v>
      </c>
      <c r="Y23" s="81" t="s">
        <v>76</v>
      </c>
    </row>
    <row r="24" spans="1:29" x14ac:dyDescent="0.25">
      <c r="A24" s="230" t="s">
        <v>125</v>
      </c>
      <c r="B24" s="7"/>
      <c r="C24" s="7"/>
      <c r="D24" s="5"/>
      <c r="E24" s="5">
        <v>4500</v>
      </c>
      <c r="F24" s="6">
        <v>50000</v>
      </c>
      <c r="G24" s="6">
        <v>95500</v>
      </c>
      <c r="H24" s="6"/>
      <c r="I24" s="12">
        <v>50000</v>
      </c>
      <c r="J24" s="12">
        <v>50000</v>
      </c>
      <c r="K24" s="12">
        <v>24786</v>
      </c>
      <c r="L24" s="3">
        <v>50000</v>
      </c>
      <c r="M24" s="3">
        <v>75000</v>
      </c>
      <c r="N24" s="185">
        <v>0</v>
      </c>
      <c r="O24" s="186">
        <v>50000</v>
      </c>
      <c r="P24" s="196">
        <v>125000</v>
      </c>
      <c r="Q24" s="196">
        <v>78989</v>
      </c>
      <c r="R24" s="197">
        <v>75000</v>
      </c>
      <c r="S24" s="197">
        <v>150000</v>
      </c>
      <c r="T24" s="197">
        <v>11900</v>
      </c>
      <c r="U24" s="198">
        <v>25000</v>
      </c>
      <c r="V24" s="198">
        <v>25000</v>
      </c>
      <c r="W24" s="250">
        <v>10800</v>
      </c>
      <c r="X24" s="164">
        <f>(V24-R24)/R24</f>
        <v>-0.66666666666666663</v>
      </c>
      <c r="Y24" s="81" t="s">
        <v>77</v>
      </c>
    </row>
    <row r="25" spans="1:29" ht="15.75" thickBot="1" x14ac:dyDescent="0.3">
      <c r="A25" s="91" t="s">
        <v>126</v>
      </c>
      <c r="B25" s="7"/>
      <c r="C25" s="7"/>
      <c r="D25" s="5"/>
      <c r="E25" s="5"/>
      <c r="F25" s="6"/>
      <c r="G25" s="6"/>
      <c r="H25" s="6"/>
      <c r="I25" s="12"/>
      <c r="J25" s="12"/>
      <c r="K25" s="12"/>
      <c r="L25" s="3"/>
      <c r="M25" s="3"/>
      <c r="N25" s="185">
        <v>0</v>
      </c>
      <c r="O25" s="186"/>
      <c r="P25" s="196">
        <v>50000</v>
      </c>
      <c r="Q25" s="196">
        <v>0</v>
      </c>
      <c r="R25" s="197">
        <v>63500</v>
      </c>
      <c r="S25" s="197">
        <v>50000</v>
      </c>
      <c r="T25" s="197">
        <v>63027</v>
      </c>
      <c r="U25" s="198">
        <v>0</v>
      </c>
      <c r="V25" s="198">
        <v>0</v>
      </c>
      <c r="W25" s="250">
        <v>0</v>
      </c>
      <c r="X25" s="164">
        <v>0</v>
      </c>
      <c r="Y25" s="81"/>
    </row>
    <row r="26" spans="1:29" ht="15.75" hidden="1" thickBot="1" x14ac:dyDescent="0.3">
      <c r="A26" s="231" t="s">
        <v>127</v>
      </c>
      <c r="B26" s="15">
        <v>40000</v>
      </c>
      <c r="C26" s="15">
        <v>37440</v>
      </c>
      <c r="D26" s="16">
        <v>20000</v>
      </c>
      <c r="E26" s="16"/>
      <c r="F26" s="17">
        <v>30000</v>
      </c>
      <c r="G26" s="17">
        <v>30000</v>
      </c>
      <c r="H26" s="17"/>
      <c r="I26" s="18"/>
      <c r="J26" s="18">
        <v>50000</v>
      </c>
      <c r="K26" s="18">
        <v>49182</v>
      </c>
      <c r="L26" s="4"/>
      <c r="M26" s="4"/>
      <c r="N26" s="199">
        <v>0</v>
      </c>
      <c r="O26" s="200"/>
      <c r="P26" s="200"/>
      <c r="Q26" s="201">
        <v>0</v>
      </c>
      <c r="R26" s="202">
        <v>0</v>
      </c>
      <c r="S26" s="202"/>
      <c r="T26" s="202">
        <v>0</v>
      </c>
      <c r="U26" s="203">
        <v>0</v>
      </c>
      <c r="V26" s="203">
        <v>0</v>
      </c>
      <c r="W26" s="251">
        <v>0</v>
      </c>
      <c r="X26" s="170">
        <v>0</v>
      </c>
      <c r="Y26" s="110"/>
    </row>
    <row r="27" spans="1:29" s="51" customFormat="1" ht="17.25" thickTop="1" thickBot="1" x14ac:dyDescent="0.3">
      <c r="A27" s="141" t="s">
        <v>66</v>
      </c>
      <c r="B27" s="142"/>
      <c r="C27" s="142"/>
      <c r="D27" s="143"/>
      <c r="E27" s="143"/>
      <c r="F27" s="144"/>
      <c r="G27" s="144"/>
      <c r="H27" s="144"/>
      <c r="I27" s="145"/>
      <c r="J27" s="145"/>
      <c r="K27" s="145"/>
      <c r="L27" s="146"/>
      <c r="M27" s="146"/>
      <c r="N27" s="140">
        <f>SUM(N21:N26)</f>
        <v>93341</v>
      </c>
      <c r="O27" s="140">
        <f t="shared" ref="O27:T27" si="2">SUM(O21:O26)</f>
        <v>125000</v>
      </c>
      <c r="P27" s="140">
        <f t="shared" si="2"/>
        <v>250000</v>
      </c>
      <c r="Q27" s="140">
        <f t="shared" si="2"/>
        <v>100688</v>
      </c>
      <c r="R27" s="140">
        <f t="shared" si="2"/>
        <v>265000</v>
      </c>
      <c r="S27" s="140">
        <f t="shared" si="2"/>
        <v>265000</v>
      </c>
      <c r="T27" s="140">
        <f t="shared" si="2"/>
        <v>156690</v>
      </c>
      <c r="U27" s="140">
        <v>125150</v>
      </c>
      <c r="V27" s="140">
        <f>SUM(V21:V26)</f>
        <v>125150</v>
      </c>
      <c r="W27" s="140">
        <f>SUM(W21:W26)</f>
        <v>25351.870000000003</v>
      </c>
      <c r="X27" s="171">
        <f>(V27-R27)/R27</f>
        <v>-0.52773584905660376</v>
      </c>
      <c r="Y27" s="159"/>
    </row>
    <row r="28" spans="1:29" x14ac:dyDescent="0.25">
      <c r="A28" s="109" t="s">
        <v>10</v>
      </c>
      <c r="B28" s="100"/>
      <c r="C28" s="100"/>
      <c r="D28" s="100"/>
      <c r="E28" s="103"/>
      <c r="F28" s="100"/>
      <c r="G28" s="100"/>
      <c r="H28" s="100"/>
      <c r="I28" s="105"/>
      <c r="J28" s="106"/>
      <c r="K28" s="107"/>
      <c r="L28" s="105"/>
      <c r="M28" s="106"/>
      <c r="N28" s="106"/>
      <c r="O28" s="105"/>
      <c r="P28" s="106"/>
      <c r="Q28" s="106"/>
      <c r="R28" s="106"/>
      <c r="S28" s="106"/>
      <c r="T28" s="106"/>
      <c r="U28" s="101"/>
      <c r="V28" s="101"/>
      <c r="W28" s="252"/>
      <c r="X28" s="172"/>
      <c r="Y28" s="102"/>
    </row>
    <row r="29" spans="1:29" hidden="1" x14ac:dyDescent="0.25">
      <c r="A29" s="91" t="s">
        <v>6</v>
      </c>
      <c r="B29" s="7">
        <v>45000</v>
      </c>
      <c r="C29" s="7">
        <v>25067</v>
      </c>
      <c r="D29" s="5"/>
      <c r="E29" s="5"/>
      <c r="F29" s="6"/>
      <c r="G29" s="6"/>
      <c r="H29" s="6"/>
      <c r="I29" s="12"/>
      <c r="J29" s="12"/>
      <c r="K29" s="12"/>
      <c r="L29" s="3"/>
      <c r="M29" s="3"/>
      <c r="N29" s="3"/>
      <c r="O29" s="25"/>
      <c r="P29" s="33"/>
      <c r="Q29" s="33"/>
      <c r="R29" s="44"/>
      <c r="S29" s="44"/>
      <c r="T29" s="44"/>
      <c r="U29" s="42"/>
      <c r="V29" s="42"/>
      <c r="W29" s="253"/>
      <c r="X29" s="164" t="e">
        <f>(U29-R29)/R29</f>
        <v>#DIV/0!</v>
      </c>
      <c r="Y29" s="81"/>
    </row>
    <row r="30" spans="1:29" hidden="1" x14ac:dyDescent="0.25">
      <c r="A30" s="91" t="s">
        <v>24</v>
      </c>
      <c r="B30" s="7"/>
      <c r="C30" s="7"/>
      <c r="D30" s="5"/>
      <c r="E30" s="5"/>
      <c r="F30" s="6">
        <v>25000</v>
      </c>
      <c r="G30" s="6"/>
      <c r="H30" s="6">
        <v>25219</v>
      </c>
      <c r="I30" s="12"/>
      <c r="J30" s="12"/>
      <c r="K30" s="12"/>
      <c r="L30" s="3"/>
      <c r="M30" s="3"/>
      <c r="N30" s="3"/>
      <c r="O30" s="13"/>
      <c r="P30" s="32"/>
      <c r="Q30" s="32"/>
      <c r="R30" s="43"/>
      <c r="S30" s="43"/>
      <c r="T30" s="43"/>
      <c r="U30" s="41"/>
      <c r="V30" s="41"/>
      <c r="W30" s="254"/>
      <c r="X30" s="164" t="e">
        <f>(U30-R30)/R30</f>
        <v>#DIV/0!</v>
      </c>
      <c r="Y30" s="81"/>
    </row>
    <row r="31" spans="1:29" hidden="1" x14ac:dyDescent="0.25">
      <c r="A31" s="91" t="s">
        <v>19</v>
      </c>
      <c r="B31" s="7"/>
      <c r="C31" s="7"/>
      <c r="D31" s="5">
        <v>30000</v>
      </c>
      <c r="E31" s="5"/>
      <c r="F31" s="6"/>
      <c r="G31" s="6"/>
      <c r="H31" s="6"/>
      <c r="I31" s="12"/>
      <c r="J31" s="12"/>
      <c r="K31" s="12"/>
      <c r="L31" s="3"/>
      <c r="M31" s="3"/>
      <c r="N31" s="3"/>
      <c r="O31" s="13"/>
      <c r="P31" s="32"/>
      <c r="Q31" s="32"/>
      <c r="R31" s="43"/>
      <c r="S31" s="43"/>
      <c r="T31" s="43"/>
      <c r="U31" s="41"/>
      <c r="V31" s="41"/>
      <c r="W31" s="254"/>
      <c r="X31" s="164" t="e">
        <f>(U31-R31)/R31</f>
        <v>#DIV/0!</v>
      </c>
      <c r="Y31" s="81"/>
    </row>
    <row r="32" spans="1:29" x14ac:dyDescent="0.25">
      <c r="A32" s="91" t="s">
        <v>92</v>
      </c>
      <c r="B32" s="7">
        <v>60000</v>
      </c>
      <c r="C32" s="7">
        <v>97263</v>
      </c>
      <c r="D32" s="5">
        <v>41000</v>
      </c>
      <c r="E32" s="5">
        <v>64727.34</v>
      </c>
      <c r="F32" s="6">
        <v>60000</v>
      </c>
      <c r="G32" s="6">
        <v>100000</v>
      </c>
      <c r="H32" s="6">
        <v>67513</v>
      </c>
      <c r="I32" s="12">
        <v>30000</v>
      </c>
      <c r="J32" s="12">
        <v>30000</v>
      </c>
      <c r="K32" s="12">
        <v>33146</v>
      </c>
      <c r="L32" s="3">
        <v>60000</v>
      </c>
      <c r="M32" s="3">
        <v>60000</v>
      </c>
      <c r="N32" s="185">
        <v>66034</v>
      </c>
      <c r="O32" s="186">
        <v>70000</v>
      </c>
      <c r="P32" s="196">
        <v>70000</v>
      </c>
      <c r="Q32" s="196">
        <v>70381</v>
      </c>
      <c r="R32" s="197">
        <v>88000</v>
      </c>
      <c r="S32" s="197">
        <v>90000</v>
      </c>
      <c r="T32" s="197">
        <v>73166</v>
      </c>
      <c r="U32" s="198">
        <v>129000</v>
      </c>
      <c r="V32" s="198">
        <v>129000</v>
      </c>
      <c r="W32" s="250">
        <v>126579</v>
      </c>
      <c r="X32" s="164">
        <f>(U32-R32)/R32</f>
        <v>0.46590909090909088</v>
      </c>
      <c r="Y32" s="82" t="s">
        <v>137</v>
      </c>
    </row>
    <row r="33" spans="1:25" x14ac:dyDescent="0.25">
      <c r="A33" s="229" t="s">
        <v>93</v>
      </c>
      <c r="B33" s="7">
        <v>11000</v>
      </c>
      <c r="C33" s="7">
        <v>10984</v>
      </c>
      <c r="D33" s="5"/>
      <c r="E33" s="5">
        <v>12727.73</v>
      </c>
      <c r="F33" s="6">
        <v>26000</v>
      </c>
      <c r="G33" s="6">
        <v>41000</v>
      </c>
      <c r="H33" s="6">
        <v>24363</v>
      </c>
      <c r="I33" s="12">
        <v>18500</v>
      </c>
      <c r="J33" s="12">
        <v>18500</v>
      </c>
      <c r="K33" s="12">
        <v>7949</v>
      </c>
      <c r="L33" s="3">
        <v>37000</v>
      </c>
      <c r="M33" s="3">
        <v>37000</v>
      </c>
      <c r="N33" s="185">
        <v>44381</v>
      </c>
      <c r="O33" s="186">
        <v>40000</v>
      </c>
      <c r="P33" s="196">
        <v>40000</v>
      </c>
      <c r="Q33" s="196">
        <v>26137</v>
      </c>
      <c r="R33" s="197">
        <v>60000</v>
      </c>
      <c r="S33" s="197">
        <v>60000</v>
      </c>
      <c r="T33" s="197">
        <v>35500</v>
      </c>
      <c r="U33" s="198">
        <v>75000</v>
      </c>
      <c r="V33" s="198">
        <v>75000</v>
      </c>
      <c r="W33" s="250">
        <f>44458.29+1671.29+2655+973</f>
        <v>49757.58</v>
      </c>
      <c r="X33" s="164">
        <f>(U33-R33)/R33</f>
        <v>0.25</v>
      </c>
      <c r="Y33" s="81" t="s">
        <v>75</v>
      </c>
    </row>
    <row r="34" spans="1:25" x14ac:dyDescent="0.25">
      <c r="A34" s="230" t="s">
        <v>94</v>
      </c>
      <c r="B34" s="7">
        <v>11000</v>
      </c>
      <c r="C34" s="7">
        <v>6135</v>
      </c>
      <c r="D34" s="5"/>
      <c r="E34" s="5"/>
      <c r="F34" s="6">
        <v>10000</v>
      </c>
      <c r="G34" s="6">
        <v>10000</v>
      </c>
      <c r="H34" s="6"/>
      <c r="I34" s="12">
        <v>10000</v>
      </c>
      <c r="J34" s="12">
        <v>10000</v>
      </c>
      <c r="K34" s="12"/>
      <c r="L34" s="3">
        <v>20000</v>
      </c>
      <c r="M34" s="3">
        <v>30000</v>
      </c>
      <c r="N34" s="185">
        <v>9990</v>
      </c>
      <c r="O34" s="186">
        <v>20000</v>
      </c>
      <c r="P34" s="196">
        <v>20000</v>
      </c>
      <c r="Q34" s="196">
        <v>90</v>
      </c>
      <c r="R34" s="197">
        <v>35000</v>
      </c>
      <c r="S34" s="197">
        <v>35000</v>
      </c>
      <c r="T34" s="197">
        <v>9900</v>
      </c>
      <c r="U34" s="198">
        <v>20000</v>
      </c>
      <c r="V34" s="198">
        <v>20000</v>
      </c>
      <c r="W34" s="250">
        <v>19726</v>
      </c>
      <c r="X34" s="164">
        <f>(U34-R34)/R34</f>
        <v>-0.42857142857142855</v>
      </c>
      <c r="Y34" s="81" t="s">
        <v>75</v>
      </c>
    </row>
    <row r="35" spans="1:25" x14ac:dyDescent="0.25">
      <c r="A35" s="91" t="s">
        <v>95</v>
      </c>
      <c r="B35" s="7"/>
      <c r="C35" s="7"/>
      <c r="D35" s="5"/>
      <c r="E35" s="5"/>
      <c r="F35" s="6"/>
      <c r="G35" s="6"/>
      <c r="H35" s="6"/>
      <c r="I35" s="12">
        <v>20000</v>
      </c>
      <c r="J35" s="12">
        <v>20000</v>
      </c>
      <c r="K35" s="12"/>
      <c r="L35" s="3">
        <v>10000</v>
      </c>
      <c r="M35" s="3">
        <v>30000</v>
      </c>
      <c r="N35" s="185">
        <v>1166</v>
      </c>
      <c r="O35" s="186">
        <v>10000</v>
      </c>
      <c r="P35" s="196">
        <v>10000</v>
      </c>
      <c r="Q35" s="196">
        <v>0</v>
      </c>
      <c r="R35" s="197">
        <v>20000</v>
      </c>
      <c r="S35" s="197">
        <v>20000</v>
      </c>
      <c r="T35" s="197">
        <v>2918</v>
      </c>
      <c r="U35" s="198">
        <v>5000</v>
      </c>
      <c r="V35" s="198">
        <v>5000</v>
      </c>
      <c r="W35" s="250">
        <v>0</v>
      </c>
      <c r="X35" s="164">
        <f>(U35-R35)/R35</f>
        <v>-0.75</v>
      </c>
      <c r="Y35" s="81" t="s">
        <v>75</v>
      </c>
    </row>
    <row r="36" spans="1:25" x14ac:dyDescent="0.25">
      <c r="A36" s="230" t="s">
        <v>96</v>
      </c>
      <c r="B36" s="8">
        <v>20000</v>
      </c>
      <c r="C36" s="7">
        <v>3469</v>
      </c>
      <c r="D36" s="5">
        <v>16531</v>
      </c>
      <c r="E36" s="5">
        <v>752</v>
      </c>
      <c r="F36" s="6">
        <v>12000</v>
      </c>
      <c r="G36" s="6">
        <v>12000</v>
      </c>
      <c r="H36" s="6"/>
      <c r="I36" s="12"/>
      <c r="J36" s="12">
        <v>12000</v>
      </c>
      <c r="K36" s="12">
        <v>5091</v>
      </c>
      <c r="L36" s="3">
        <v>5000</v>
      </c>
      <c r="M36" s="3">
        <v>11900</v>
      </c>
      <c r="N36" s="185">
        <v>2892</v>
      </c>
      <c r="O36" s="186">
        <v>5000</v>
      </c>
      <c r="P36" s="196">
        <v>5000</v>
      </c>
      <c r="Q36" s="196">
        <v>2119</v>
      </c>
      <c r="R36" s="197">
        <v>7000</v>
      </c>
      <c r="S36" s="197">
        <v>7000</v>
      </c>
      <c r="T36" s="197">
        <v>82</v>
      </c>
      <c r="U36" s="198">
        <v>5000</v>
      </c>
      <c r="V36" s="198">
        <v>5000</v>
      </c>
      <c r="W36" s="250">
        <v>0</v>
      </c>
      <c r="X36" s="164">
        <f>(U36-R36)/R36</f>
        <v>-0.2857142857142857</v>
      </c>
      <c r="Y36" s="81" t="s">
        <v>78</v>
      </c>
    </row>
    <row r="37" spans="1:25" x14ac:dyDescent="0.25">
      <c r="A37" s="230" t="s">
        <v>97</v>
      </c>
      <c r="B37" s="8"/>
      <c r="C37" s="7"/>
      <c r="D37" s="5"/>
      <c r="E37" s="5"/>
      <c r="F37" s="6"/>
      <c r="G37" s="6"/>
      <c r="H37" s="6"/>
      <c r="I37" s="12"/>
      <c r="J37" s="12"/>
      <c r="K37" s="12"/>
      <c r="L37" s="3"/>
      <c r="M37" s="3"/>
      <c r="N37" s="185">
        <v>0</v>
      </c>
      <c r="O37" s="186">
        <v>10000</v>
      </c>
      <c r="P37" s="196">
        <v>10000</v>
      </c>
      <c r="Q37" s="196">
        <v>6771</v>
      </c>
      <c r="R37" s="197">
        <v>10000</v>
      </c>
      <c r="S37" s="197">
        <v>10000</v>
      </c>
      <c r="T37" s="197">
        <v>0</v>
      </c>
      <c r="U37" s="198">
        <v>10000</v>
      </c>
      <c r="V37" s="198">
        <v>10000</v>
      </c>
      <c r="W37" s="250">
        <v>0</v>
      </c>
      <c r="X37" s="164">
        <f>(U37-R37)/R37</f>
        <v>0</v>
      </c>
      <c r="Y37" s="81" t="s">
        <v>78</v>
      </c>
    </row>
    <row r="38" spans="1:25" x14ac:dyDescent="0.25">
      <c r="A38" s="91" t="s">
        <v>98</v>
      </c>
      <c r="B38" s="8"/>
      <c r="C38" s="7"/>
      <c r="D38" s="5"/>
      <c r="E38" s="5"/>
      <c r="F38" s="6"/>
      <c r="G38" s="6"/>
      <c r="H38" s="6"/>
      <c r="I38" s="12"/>
      <c r="J38" s="12"/>
      <c r="K38" s="12"/>
      <c r="L38" s="3"/>
      <c r="M38" s="3"/>
      <c r="N38" s="185">
        <v>0</v>
      </c>
      <c r="O38" s="186"/>
      <c r="P38" s="196"/>
      <c r="Q38" s="196">
        <v>0</v>
      </c>
      <c r="R38" s="197">
        <v>4000</v>
      </c>
      <c r="S38" s="197">
        <v>2000</v>
      </c>
      <c r="T38" s="197">
        <v>3885</v>
      </c>
      <c r="U38" s="198">
        <v>2000</v>
      </c>
      <c r="V38" s="198">
        <v>2000</v>
      </c>
      <c r="W38" s="250">
        <v>0</v>
      </c>
      <c r="X38" s="164">
        <f>(U38-R38)/R38</f>
        <v>-0.5</v>
      </c>
      <c r="Y38" s="81" t="s">
        <v>78</v>
      </c>
    </row>
    <row r="39" spans="1:25" x14ac:dyDescent="0.25">
      <c r="A39" s="229" t="s">
        <v>99</v>
      </c>
      <c r="B39" s="8"/>
      <c r="C39" s="7"/>
      <c r="D39" s="5"/>
      <c r="E39" s="5"/>
      <c r="F39" s="6"/>
      <c r="G39" s="6"/>
      <c r="H39" s="6"/>
      <c r="I39" s="12"/>
      <c r="J39" s="12"/>
      <c r="K39" s="12"/>
      <c r="L39" s="3"/>
      <c r="M39" s="3"/>
      <c r="N39" s="185">
        <v>0</v>
      </c>
      <c r="O39" s="186"/>
      <c r="P39" s="196"/>
      <c r="Q39" s="196">
        <v>0</v>
      </c>
      <c r="R39" s="197">
        <v>60500</v>
      </c>
      <c r="S39" s="197">
        <v>60500</v>
      </c>
      <c r="T39" s="197">
        <v>50220</v>
      </c>
      <c r="U39" s="198">
        <v>10000</v>
      </c>
      <c r="V39" s="198">
        <v>10000</v>
      </c>
      <c r="W39" s="250">
        <v>0</v>
      </c>
      <c r="X39" s="164">
        <f>(U39-R39)/R39</f>
        <v>-0.83471074380165289</v>
      </c>
      <c r="Y39" s="81" t="s">
        <v>78</v>
      </c>
    </row>
    <row r="40" spans="1:25" hidden="1" x14ac:dyDescent="0.25">
      <c r="A40" s="91" t="s">
        <v>51</v>
      </c>
      <c r="B40" s="8"/>
      <c r="C40" s="7"/>
      <c r="D40" s="5"/>
      <c r="E40" s="5"/>
      <c r="F40" s="6"/>
      <c r="G40" s="6"/>
      <c r="H40" s="6"/>
      <c r="I40" s="12"/>
      <c r="J40" s="12"/>
      <c r="K40" s="12"/>
      <c r="L40" s="3"/>
      <c r="M40" s="3"/>
      <c r="N40" s="185">
        <v>0</v>
      </c>
      <c r="O40" s="186">
        <v>25000</v>
      </c>
      <c r="P40" s="196">
        <v>25000</v>
      </c>
      <c r="Q40" s="196">
        <v>0</v>
      </c>
      <c r="R40" s="197">
        <v>0</v>
      </c>
      <c r="S40" s="197">
        <v>25000</v>
      </c>
      <c r="T40" s="197">
        <v>0</v>
      </c>
      <c r="U40" s="198">
        <v>0</v>
      </c>
      <c r="V40" s="198">
        <v>0</v>
      </c>
      <c r="W40" s="250"/>
      <c r="X40" s="164" t="e">
        <f>(U40-R40)/R40</f>
        <v>#DIV/0!</v>
      </c>
      <c r="Y40" s="81"/>
    </row>
    <row r="41" spans="1:25" x14ac:dyDescent="0.25">
      <c r="A41" s="229" t="s">
        <v>100</v>
      </c>
      <c r="B41" s="8"/>
      <c r="C41" s="7"/>
      <c r="D41" s="5"/>
      <c r="E41" s="5"/>
      <c r="F41" s="6"/>
      <c r="G41" s="6"/>
      <c r="H41" s="6"/>
      <c r="I41" s="12"/>
      <c r="J41" s="12"/>
      <c r="K41" s="12"/>
      <c r="L41" s="3"/>
      <c r="M41" s="3"/>
      <c r="N41" s="185">
        <v>0</v>
      </c>
      <c r="O41" s="186"/>
      <c r="P41" s="196"/>
      <c r="Q41" s="196">
        <v>0</v>
      </c>
      <c r="R41" s="197">
        <v>25000</v>
      </c>
      <c r="S41" s="197"/>
      <c r="T41" s="197">
        <v>0</v>
      </c>
      <c r="U41" s="198">
        <v>20000</v>
      </c>
      <c r="V41" s="198">
        <v>20000</v>
      </c>
      <c r="W41" s="250">
        <v>19777</v>
      </c>
      <c r="X41" s="164">
        <f>(V41-R41)/R41</f>
        <v>-0.2</v>
      </c>
      <c r="Y41" s="82" t="s">
        <v>138</v>
      </c>
    </row>
    <row r="42" spans="1:25" ht="15.75" thickBot="1" x14ac:dyDescent="0.3">
      <c r="A42" s="232" t="s">
        <v>122</v>
      </c>
      <c r="B42" s="55">
        <v>20000</v>
      </c>
      <c r="C42" s="55">
        <v>5606</v>
      </c>
      <c r="D42" s="56"/>
      <c r="E42" s="56"/>
      <c r="F42" s="57"/>
      <c r="G42" s="57">
        <v>35000</v>
      </c>
      <c r="H42" s="57">
        <v>8455</v>
      </c>
      <c r="I42" s="58"/>
      <c r="J42" s="58">
        <v>26545</v>
      </c>
      <c r="K42" s="58">
        <v>3856</v>
      </c>
      <c r="L42" s="54"/>
      <c r="M42" s="54"/>
      <c r="N42" s="199">
        <v>0</v>
      </c>
      <c r="O42" s="200"/>
      <c r="P42" s="200">
        <v>500000</v>
      </c>
      <c r="Q42" s="200">
        <v>0</v>
      </c>
      <c r="R42" s="204">
        <v>0</v>
      </c>
      <c r="S42" s="204"/>
      <c r="T42" s="204">
        <v>0</v>
      </c>
      <c r="U42" s="205">
        <v>0</v>
      </c>
      <c r="V42" s="205">
        <v>0</v>
      </c>
      <c r="W42" s="255">
        <v>0</v>
      </c>
      <c r="X42" s="173"/>
      <c r="Y42" s="110"/>
    </row>
    <row r="43" spans="1:25" s="52" customFormat="1" ht="17.25" thickTop="1" thickBot="1" x14ac:dyDescent="0.3">
      <c r="A43" s="133" t="s">
        <v>67</v>
      </c>
      <c r="B43" s="134"/>
      <c r="C43" s="134"/>
      <c r="D43" s="135"/>
      <c r="E43" s="135"/>
      <c r="F43" s="136"/>
      <c r="G43" s="136"/>
      <c r="H43" s="136"/>
      <c r="I43" s="137"/>
      <c r="J43" s="137"/>
      <c r="K43" s="137"/>
      <c r="L43" s="138"/>
      <c r="M43" s="138"/>
      <c r="N43" s="132">
        <f>SUM(N32:N42)</f>
        <v>124463</v>
      </c>
      <c r="O43" s="132">
        <f t="shared" ref="O43:T43" si="3">SUM(O32:O42)</f>
        <v>180000</v>
      </c>
      <c r="P43" s="132">
        <f t="shared" si="3"/>
        <v>680000</v>
      </c>
      <c r="Q43" s="132">
        <f t="shared" si="3"/>
        <v>105498</v>
      </c>
      <c r="R43" s="132">
        <f>SUM(R32:R42)</f>
        <v>309500</v>
      </c>
      <c r="S43" s="132">
        <f t="shared" si="3"/>
        <v>309500</v>
      </c>
      <c r="T43" s="132">
        <f t="shared" si="3"/>
        <v>175671</v>
      </c>
      <c r="U43" s="132">
        <f>SUM(U32:U42)</f>
        <v>276000</v>
      </c>
      <c r="V43" s="132">
        <f>SUM(V32:V42)</f>
        <v>276000</v>
      </c>
      <c r="W43" s="132">
        <f>SUM(W32:W42)</f>
        <v>215839.58000000002</v>
      </c>
      <c r="X43" s="171">
        <f>(V43-R43)/R43</f>
        <v>-0.10823909531502424</v>
      </c>
      <c r="Y43" s="139"/>
    </row>
    <row r="44" spans="1:25" ht="15.75" thickBot="1" x14ac:dyDescent="0.3">
      <c r="A44" s="112" t="s">
        <v>23</v>
      </c>
      <c r="B44" s="113"/>
      <c r="C44" s="113"/>
      <c r="D44" s="113"/>
      <c r="E44" s="114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256"/>
      <c r="X44" s="174"/>
      <c r="Y44" s="115"/>
    </row>
    <row r="45" spans="1:25" x14ac:dyDescent="0.25">
      <c r="A45" s="129" t="s">
        <v>33</v>
      </c>
      <c r="B45" s="116"/>
      <c r="C45" s="116"/>
      <c r="D45" s="117"/>
      <c r="E45" s="118"/>
      <c r="F45" s="117"/>
      <c r="G45" s="117"/>
      <c r="H45" s="117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257"/>
      <c r="X45" s="175"/>
      <c r="Y45" s="120"/>
    </row>
    <row r="46" spans="1:25" hidden="1" x14ac:dyDescent="0.25">
      <c r="A46" s="91" t="s">
        <v>11</v>
      </c>
      <c r="B46" s="20">
        <v>1800000</v>
      </c>
      <c r="C46" s="20">
        <v>834683</v>
      </c>
      <c r="D46" s="21"/>
      <c r="E46" s="21"/>
      <c r="F46" s="22"/>
      <c r="G46" s="22"/>
      <c r="H46" s="22"/>
      <c r="I46" s="23"/>
      <c r="J46" s="23"/>
      <c r="K46" s="23"/>
      <c r="L46" s="24"/>
      <c r="M46" s="39"/>
      <c r="N46" s="24"/>
      <c r="O46" s="25"/>
      <c r="P46" s="33"/>
      <c r="Q46" s="33"/>
      <c r="R46" s="44"/>
      <c r="S46" s="44"/>
      <c r="T46" s="44"/>
      <c r="U46" s="42"/>
      <c r="V46" s="42"/>
      <c r="W46" s="253"/>
      <c r="X46" s="176" t="e">
        <f>(U46-R46)/R46</f>
        <v>#DIV/0!</v>
      </c>
      <c r="Y46" s="98"/>
    </row>
    <row r="47" spans="1:25" x14ac:dyDescent="0.25">
      <c r="A47" s="91" t="s">
        <v>104</v>
      </c>
      <c r="B47" s="7"/>
      <c r="C47" s="7"/>
      <c r="D47" s="5"/>
      <c r="E47" s="5"/>
      <c r="F47" s="6"/>
      <c r="G47" s="6"/>
      <c r="H47" s="6"/>
      <c r="I47" s="12"/>
      <c r="J47" s="12">
        <v>275000</v>
      </c>
      <c r="K47" s="12"/>
      <c r="L47" s="3"/>
      <c r="M47" s="38">
        <v>275000</v>
      </c>
      <c r="N47" s="185">
        <v>0</v>
      </c>
      <c r="O47" s="186"/>
      <c r="P47" s="196">
        <v>403104</v>
      </c>
      <c r="Q47" s="196">
        <v>0</v>
      </c>
      <c r="R47" s="197">
        <v>403104</v>
      </c>
      <c r="S47" s="197">
        <v>403104</v>
      </c>
      <c r="T47" s="197">
        <v>220291</v>
      </c>
      <c r="U47" s="198">
        <v>1100000</v>
      </c>
      <c r="V47" s="198">
        <v>1100000</v>
      </c>
      <c r="W47" s="250">
        <v>0</v>
      </c>
      <c r="X47" s="164">
        <f>(V47-R47)/R47</f>
        <v>1.7288243232515679</v>
      </c>
      <c r="Y47" s="81" t="s">
        <v>79</v>
      </c>
    </row>
    <row r="48" spans="1:25" x14ac:dyDescent="0.25">
      <c r="A48" s="229" t="s">
        <v>12</v>
      </c>
      <c r="B48" s="7">
        <v>1000000</v>
      </c>
      <c r="C48" s="7">
        <v>15010</v>
      </c>
      <c r="D48" s="5">
        <v>1910307</v>
      </c>
      <c r="E48" s="5">
        <v>233912.58</v>
      </c>
      <c r="F48" s="6"/>
      <c r="G48" s="6">
        <v>1700000</v>
      </c>
      <c r="H48" s="6">
        <v>1436486</v>
      </c>
      <c r="I48" s="12"/>
      <c r="J48" s="12">
        <v>416630</v>
      </c>
      <c r="K48" s="12">
        <v>118267</v>
      </c>
      <c r="L48" s="3"/>
      <c r="M48" s="38">
        <v>50000</v>
      </c>
      <c r="N48" s="185">
        <v>14177</v>
      </c>
      <c r="O48" s="186"/>
      <c r="P48" s="196">
        <v>35824</v>
      </c>
      <c r="Q48" s="196">
        <v>25000</v>
      </c>
      <c r="R48" s="197">
        <v>0</v>
      </c>
      <c r="S48" s="197"/>
      <c r="T48" s="197">
        <v>0</v>
      </c>
      <c r="U48" s="198">
        <v>0</v>
      </c>
      <c r="V48" s="198">
        <v>0</v>
      </c>
      <c r="W48" s="250">
        <v>0</v>
      </c>
      <c r="X48" s="164">
        <v>0</v>
      </c>
      <c r="Y48" s="81"/>
    </row>
    <row r="49" spans="1:25" x14ac:dyDescent="0.25">
      <c r="A49" s="229" t="s">
        <v>105</v>
      </c>
      <c r="B49" s="7"/>
      <c r="C49" s="7"/>
      <c r="D49" s="5"/>
      <c r="E49" s="5"/>
      <c r="F49" s="6"/>
      <c r="G49" s="6"/>
      <c r="H49" s="6"/>
      <c r="I49" s="12"/>
      <c r="J49" s="12">
        <v>1000000</v>
      </c>
      <c r="K49" s="12">
        <v>120500</v>
      </c>
      <c r="L49" s="3"/>
      <c r="M49" s="38">
        <v>879500</v>
      </c>
      <c r="N49" s="185">
        <v>58700</v>
      </c>
      <c r="O49" s="186"/>
      <c r="P49" s="196">
        <v>1500000</v>
      </c>
      <c r="Q49" s="196">
        <v>2086764</v>
      </c>
      <c r="R49" s="197">
        <v>1900000</v>
      </c>
      <c r="S49" s="197">
        <v>2600000</v>
      </c>
      <c r="T49" s="197">
        <v>1592876</v>
      </c>
      <c r="U49" s="198">
        <v>75000</v>
      </c>
      <c r="V49" s="198">
        <v>75000</v>
      </c>
      <c r="W49" s="250">
        <v>2087</v>
      </c>
      <c r="X49" s="164">
        <f>(V49-R49)/R49</f>
        <v>-0.96052631578947367</v>
      </c>
      <c r="Y49" s="81" t="s">
        <v>80</v>
      </c>
    </row>
    <row r="50" spans="1:25" hidden="1" x14ac:dyDescent="0.25">
      <c r="A50" s="91" t="s">
        <v>34</v>
      </c>
      <c r="B50" s="7"/>
      <c r="C50" s="7"/>
      <c r="D50" s="5"/>
      <c r="E50" s="5"/>
      <c r="F50" s="6"/>
      <c r="G50" s="6"/>
      <c r="H50" s="6"/>
      <c r="I50" s="12"/>
      <c r="J50" s="12">
        <v>8155</v>
      </c>
      <c r="K50" s="12">
        <v>4260</v>
      </c>
      <c r="L50" s="3"/>
      <c r="M50" s="38"/>
      <c r="N50" s="185"/>
      <c r="O50" s="186"/>
      <c r="P50" s="196"/>
      <c r="Q50" s="196"/>
      <c r="R50" s="197"/>
      <c r="S50" s="197"/>
      <c r="T50" s="197"/>
      <c r="U50" s="198"/>
      <c r="V50" s="198"/>
      <c r="W50" s="250"/>
      <c r="X50" s="164" t="e">
        <f>(V50-R50)/R50</f>
        <v>#DIV/0!</v>
      </c>
      <c r="Y50" s="81"/>
    </row>
    <row r="51" spans="1:25" hidden="1" x14ac:dyDescent="0.25">
      <c r="A51" s="229" t="s">
        <v>56</v>
      </c>
      <c r="B51" s="15"/>
      <c r="C51" s="15"/>
      <c r="D51" s="16"/>
      <c r="E51" s="16"/>
      <c r="F51" s="17"/>
      <c r="G51" s="17"/>
      <c r="H51" s="17"/>
      <c r="I51" s="18"/>
      <c r="J51" s="18"/>
      <c r="K51" s="18"/>
      <c r="L51" s="4"/>
      <c r="M51" s="53"/>
      <c r="N51" s="206">
        <v>0</v>
      </c>
      <c r="O51" s="207"/>
      <c r="P51" s="196">
        <v>50000</v>
      </c>
      <c r="Q51" s="196">
        <v>0</v>
      </c>
      <c r="R51" s="197">
        <v>50000</v>
      </c>
      <c r="S51" s="197">
        <v>50000</v>
      </c>
      <c r="T51" s="197">
        <v>0</v>
      </c>
      <c r="U51" s="198">
        <v>0</v>
      </c>
      <c r="V51" s="198">
        <v>0</v>
      </c>
      <c r="W51" s="250"/>
      <c r="X51" s="164">
        <f>(V51-R51)/R51</f>
        <v>-1</v>
      </c>
      <c r="Y51" s="81"/>
    </row>
    <row r="52" spans="1:25" hidden="1" x14ac:dyDescent="0.25">
      <c r="A52" s="91" t="s">
        <v>28</v>
      </c>
      <c r="B52" s="15"/>
      <c r="C52" s="15"/>
      <c r="D52" s="16"/>
      <c r="E52" s="16"/>
      <c r="F52" s="17">
        <v>700000</v>
      </c>
      <c r="G52" s="17">
        <v>700000</v>
      </c>
      <c r="H52" s="17">
        <v>246873</v>
      </c>
      <c r="I52" s="18"/>
      <c r="J52" s="18">
        <v>766074</v>
      </c>
      <c r="K52" s="18">
        <v>282719</v>
      </c>
      <c r="L52" s="4"/>
      <c r="M52" s="53"/>
      <c r="N52" s="206"/>
      <c r="O52" s="207"/>
      <c r="P52" s="196"/>
      <c r="Q52" s="196"/>
      <c r="R52" s="197"/>
      <c r="S52" s="197"/>
      <c r="T52" s="197"/>
      <c r="U52" s="198"/>
      <c r="V52" s="198"/>
      <c r="W52" s="250"/>
      <c r="X52" s="164" t="e">
        <f>(V52-R52)/R52</f>
        <v>#DIV/0!</v>
      </c>
      <c r="Y52" s="81"/>
    </row>
    <row r="53" spans="1:25" x14ac:dyDescent="0.25">
      <c r="A53" s="228" t="s">
        <v>123</v>
      </c>
      <c r="B53" s="7"/>
      <c r="C53" s="7"/>
      <c r="D53" s="5"/>
      <c r="E53" s="5"/>
      <c r="F53" s="6"/>
      <c r="G53" s="6"/>
      <c r="H53" s="6"/>
      <c r="I53" s="12"/>
      <c r="J53" s="12"/>
      <c r="K53" s="12"/>
      <c r="L53" s="3"/>
      <c r="M53" s="38"/>
      <c r="N53" s="185">
        <v>0</v>
      </c>
      <c r="O53" s="186"/>
      <c r="P53" s="189"/>
      <c r="Q53" s="189">
        <v>0</v>
      </c>
      <c r="R53" s="190">
        <v>0</v>
      </c>
      <c r="S53" s="190"/>
      <c r="T53" s="190">
        <v>0</v>
      </c>
      <c r="U53" s="188">
        <v>50000</v>
      </c>
      <c r="V53" s="188">
        <v>50000</v>
      </c>
      <c r="W53" s="248">
        <v>36385</v>
      </c>
      <c r="X53" s="164">
        <v>0</v>
      </c>
      <c r="Y53" s="81" t="s">
        <v>81</v>
      </c>
    </row>
    <row r="54" spans="1:25" x14ac:dyDescent="0.25">
      <c r="A54" s="129" t="s">
        <v>35</v>
      </c>
      <c r="B54" s="116"/>
      <c r="C54" s="116"/>
      <c r="D54" s="117"/>
      <c r="E54" s="117"/>
      <c r="F54" s="117"/>
      <c r="G54" s="117"/>
      <c r="H54" s="117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257"/>
      <c r="X54" s="177"/>
      <c r="Y54" s="160"/>
    </row>
    <row r="55" spans="1:25" hidden="1" x14ac:dyDescent="0.25">
      <c r="A55" s="91" t="s">
        <v>36</v>
      </c>
      <c r="B55" s="20"/>
      <c r="C55" s="20"/>
      <c r="D55" s="21"/>
      <c r="E55" s="21"/>
      <c r="F55" s="22"/>
      <c r="G55" s="22"/>
      <c r="H55" s="22"/>
      <c r="I55" s="23">
        <v>50000</v>
      </c>
      <c r="J55" s="23">
        <v>350000</v>
      </c>
      <c r="K55" s="23">
        <v>159824</v>
      </c>
      <c r="L55" s="24"/>
      <c r="M55" s="39">
        <v>190000</v>
      </c>
      <c r="N55" s="24">
        <v>12821</v>
      </c>
      <c r="O55" s="25"/>
      <c r="P55" s="33"/>
      <c r="Q55" s="33"/>
      <c r="R55" s="44"/>
      <c r="S55" s="44"/>
      <c r="T55" s="44"/>
      <c r="U55" s="42"/>
      <c r="V55" s="42"/>
      <c r="W55" s="253"/>
      <c r="X55" s="164" t="e">
        <f>(V55-R55)/R55</f>
        <v>#DIV/0!</v>
      </c>
      <c r="Y55" s="98"/>
    </row>
    <row r="56" spans="1:25" ht="27.75" customHeight="1" x14ac:dyDescent="0.25">
      <c r="A56" s="236" t="s">
        <v>106</v>
      </c>
      <c r="B56" s="7">
        <v>50000</v>
      </c>
      <c r="C56" s="7">
        <v>28353</v>
      </c>
      <c r="D56" s="5">
        <v>121647</v>
      </c>
      <c r="E56" s="5">
        <v>65751.600000000006</v>
      </c>
      <c r="F56" s="17">
        <v>50000</v>
      </c>
      <c r="G56" s="17">
        <v>105000</v>
      </c>
      <c r="H56" s="17">
        <v>62236</v>
      </c>
      <c r="I56" s="18">
        <v>142500</v>
      </c>
      <c r="J56" s="18">
        <v>442500</v>
      </c>
      <c r="K56" s="18">
        <v>20821</v>
      </c>
      <c r="L56" s="4"/>
      <c r="M56" s="53">
        <v>420000</v>
      </c>
      <c r="N56" s="206">
        <v>121907</v>
      </c>
      <c r="O56" s="207"/>
      <c r="P56" s="196">
        <v>225000</v>
      </c>
      <c r="Q56" s="196">
        <v>10725</v>
      </c>
      <c r="R56" s="197">
        <v>200000</v>
      </c>
      <c r="S56" s="197">
        <v>200000</v>
      </c>
      <c r="T56" s="197">
        <v>7565</v>
      </c>
      <c r="U56" s="198">
        <v>200000</v>
      </c>
      <c r="V56" s="198">
        <v>200000</v>
      </c>
      <c r="W56" s="250">
        <v>0</v>
      </c>
      <c r="X56" s="164">
        <f>(V56-R56)/R56</f>
        <v>0</v>
      </c>
      <c r="Y56" s="81"/>
    </row>
    <row r="57" spans="1:25" ht="30" x14ac:dyDescent="0.25">
      <c r="A57" s="237" t="s">
        <v>107</v>
      </c>
      <c r="B57" s="71"/>
      <c r="C57" s="71"/>
      <c r="D57" s="71"/>
      <c r="E57" s="71"/>
      <c r="F57" s="45"/>
      <c r="G57" s="45"/>
      <c r="H57" s="45"/>
      <c r="I57" s="12"/>
      <c r="J57" s="12"/>
      <c r="K57" s="12"/>
      <c r="L57" s="3"/>
      <c r="M57" s="38"/>
      <c r="N57" s="185">
        <v>0</v>
      </c>
      <c r="O57" s="186"/>
      <c r="P57" s="186"/>
      <c r="Q57" s="186">
        <v>0</v>
      </c>
      <c r="R57" s="184">
        <v>1200000</v>
      </c>
      <c r="S57" s="184">
        <v>500000</v>
      </c>
      <c r="T57" s="184">
        <v>0</v>
      </c>
      <c r="U57" s="187">
        <v>1200000</v>
      </c>
      <c r="V57" s="187">
        <v>1200000</v>
      </c>
      <c r="W57" s="244">
        <v>92211</v>
      </c>
      <c r="X57" s="164">
        <f>(V57-R57)/R57</f>
        <v>0</v>
      </c>
      <c r="Y57" s="81"/>
    </row>
    <row r="58" spans="1:25" hidden="1" x14ac:dyDescent="0.25">
      <c r="A58" s="91" t="s">
        <v>37</v>
      </c>
      <c r="B58" s="26"/>
      <c r="C58" s="26"/>
      <c r="D58" s="27"/>
      <c r="E58" s="27"/>
      <c r="F58" s="28"/>
      <c r="G58" s="28"/>
      <c r="H58" s="28"/>
      <c r="I58" s="18"/>
      <c r="J58" s="18">
        <v>50000</v>
      </c>
      <c r="K58" s="18">
        <v>11685</v>
      </c>
      <c r="L58" s="4"/>
      <c r="M58" s="53"/>
      <c r="N58" s="4"/>
      <c r="O58" s="19"/>
      <c r="P58" s="32"/>
      <c r="Q58" s="32"/>
      <c r="R58" s="43"/>
      <c r="S58" s="43"/>
      <c r="T58" s="43"/>
      <c r="U58" s="41"/>
      <c r="V58" s="41"/>
      <c r="W58" s="254"/>
      <c r="X58" s="164" t="e">
        <f>(V58-R58)/R58</f>
        <v>#DIV/0!</v>
      </c>
      <c r="Y58" s="99"/>
    </row>
    <row r="59" spans="1:25" x14ac:dyDescent="0.25">
      <c r="A59" s="129" t="s">
        <v>38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257"/>
      <c r="X59" s="177"/>
      <c r="Y59" s="160"/>
    </row>
    <row r="60" spans="1:25" x14ac:dyDescent="0.25">
      <c r="A60" s="86" t="s">
        <v>57</v>
      </c>
      <c r="B60" s="36"/>
      <c r="C60" s="36"/>
      <c r="D60" s="37"/>
      <c r="E60" s="37"/>
      <c r="F60" s="31"/>
      <c r="G60" s="31"/>
      <c r="H60" s="31"/>
      <c r="I60" s="23"/>
      <c r="J60" s="23"/>
      <c r="K60" s="23"/>
      <c r="L60" s="24"/>
      <c r="M60" s="39"/>
      <c r="N60" s="208">
        <v>0</v>
      </c>
      <c r="O60" s="209"/>
      <c r="P60" s="209">
        <v>100000</v>
      </c>
      <c r="Q60" s="209">
        <v>5</v>
      </c>
      <c r="R60" s="210">
        <v>10000</v>
      </c>
      <c r="S60" s="210">
        <v>10000</v>
      </c>
      <c r="T60" s="210">
        <v>8250</v>
      </c>
      <c r="U60" s="211">
        <v>0</v>
      </c>
      <c r="V60" s="211">
        <v>0</v>
      </c>
      <c r="W60" s="258">
        <v>0</v>
      </c>
      <c r="X60" s="164">
        <f>(V60-R60)/R60</f>
        <v>-1</v>
      </c>
      <c r="Y60" s="98"/>
    </row>
    <row r="61" spans="1:25" x14ac:dyDescent="0.25">
      <c r="A61" s="233" t="s">
        <v>108</v>
      </c>
      <c r="B61" s="29"/>
      <c r="C61" s="29"/>
      <c r="D61" s="30"/>
      <c r="E61" s="30"/>
      <c r="F61" s="31"/>
      <c r="G61" s="31"/>
      <c r="H61" s="31"/>
      <c r="I61" s="23"/>
      <c r="J61" s="23">
        <v>300000</v>
      </c>
      <c r="K61" s="23">
        <v>16212</v>
      </c>
      <c r="L61" s="24"/>
      <c r="M61" s="39">
        <v>283000</v>
      </c>
      <c r="N61" s="208">
        <v>0</v>
      </c>
      <c r="O61" s="209"/>
      <c r="P61" s="212">
        <v>400000</v>
      </c>
      <c r="Q61" s="212">
        <v>0</v>
      </c>
      <c r="R61" s="213">
        <v>400000</v>
      </c>
      <c r="S61" s="213">
        <v>400000</v>
      </c>
      <c r="T61" s="213">
        <v>1500</v>
      </c>
      <c r="U61" s="214">
        <v>205000</v>
      </c>
      <c r="V61" s="214">
        <v>205000</v>
      </c>
      <c r="W61" s="259">
        <v>116350</v>
      </c>
      <c r="X61" s="164">
        <f>(V61-R61)/R61</f>
        <v>-0.48749999999999999</v>
      </c>
      <c r="Y61" s="82" t="s">
        <v>139</v>
      </c>
    </row>
    <row r="62" spans="1:25" hidden="1" x14ac:dyDescent="0.25">
      <c r="A62" s="92" t="s">
        <v>39</v>
      </c>
      <c r="B62" s="9"/>
      <c r="C62" s="9"/>
      <c r="D62" s="10"/>
      <c r="E62" s="10"/>
      <c r="F62" s="11"/>
      <c r="G62" s="11"/>
      <c r="H62" s="11"/>
      <c r="I62" s="12"/>
      <c r="J62" s="12">
        <v>100000</v>
      </c>
      <c r="K62" s="12"/>
      <c r="L62" s="3"/>
      <c r="M62" s="38"/>
      <c r="N62" s="185"/>
      <c r="O62" s="186"/>
      <c r="P62" s="196"/>
      <c r="Q62" s="196"/>
      <c r="R62" s="197"/>
      <c r="S62" s="197"/>
      <c r="T62" s="197"/>
      <c r="U62" s="198"/>
      <c r="V62" s="198"/>
      <c r="W62" s="250"/>
      <c r="X62" s="164" t="e">
        <f>(V62-R62)/R62</f>
        <v>#DIV/0!</v>
      </c>
      <c r="Y62" s="81"/>
    </row>
    <row r="63" spans="1:25" ht="30" x14ac:dyDescent="0.25">
      <c r="A63" s="238" t="s">
        <v>109</v>
      </c>
      <c r="B63" s="14">
        <v>100000</v>
      </c>
      <c r="C63" s="15">
        <v>24443</v>
      </c>
      <c r="D63" s="16">
        <v>75557</v>
      </c>
      <c r="E63" s="16">
        <v>14348.15</v>
      </c>
      <c r="F63" s="17">
        <v>75000</v>
      </c>
      <c r="G63" s="17">
        <v>136000</v>
      </c>
      <c r="H63" s="17">
        <v>7516</v>
      </c>
      <c r="I63" s="18"/>
      <c r="J63" s="18">
        <v>71701</v>
      </c>
      <c r="K63" s="18">
        <v>5099</v>
      </c>
      <c r="L63" s="4"/>
      <c r="M63" s="53">
        <v>65000</v>
      </c>
      <c r="N63" s="206">
        <v>360</v>
      </c>
      <c r="O63" s="207"/>
      <c r="P63" s="196">
        <v>64500</v>
      </c>
      <c r="Q63" s="196">
        <v>30324</v>
      </c>
      <c r="R63" s="197">
        <v>34000</v>
      </c>
      <c r="S63" s="197">
        <v>34000</v>
      </c>
      <c r="T63" s="197">
        <v>33106</v>
      </c>
      <c r="U63" s="198">
        <v>35000</v>
      </c>
      <c r="V63" s="198">
        <v>35000</v>
      </c>
      <c r="W63" s="250">
        <v>6641</v>
      </c>
      <c r="X63" s="164">
        <f>(V63-R63)/R63</f>
        <v>2.9411764705882353E-2</v>
      </c>
      <c r="Y63" s="81" t="s">
        <v>82</v>
      </c>
    </row>
    <row r="64" spans="1:25" x14ac:dyDescent="0.25">
      <c r="A64" s="234" t="s">
        <v>74</v>
      </c>
      <c r="B64" s="34"/>
      <c r="C64" s="34"/>
      <c r="D64" s="35"/>
      <c r="E64" s="35"/>
      <c r="F64" s="6"/>
      <c r="G64" s="6"/>
      <c r="H64" s="6"/>
      <c r="I64" s="12"/>
      <c r="J64" s="12"/>
      <c r="K64" s="12"/>
      <c r="L64" s="3"/>
      <c r="M64" s="38"/>
      <c r="N64" s="185">
        <v>0</v>
      </c>
      <c r="O64" s="186"/>
      <c r="P64" s="186"/>
      <c r="Q64" s="186">
        <v>0</v>
      </c>
      <c r="R64" s="184">
        <v>25000</v>
      </c>
      <c r="S64" s="184">
        <v>25000</v>
      </c>
      <c r="T64" s="184">
        <v>17281</v>
      </c>
      <c r="U64" s="187">
        <v>0</v>
      </c>
      <c r="V64" s="187">
        <v>0</v>
      </c>
      <c r="W64" s="244">
        <v>0</v>
      </c>
      <c r="X64" s="164">
        <f>(V64-R64)/R64</f>
        <v>-1</v>
      </c>
      <c r="Y64" s="81"/>
    </row>
    <row r="65" spans="1:25" x14ac:dyDescent="0.25">
      <c r="A65" s="130" t="s">
        <v>110</v>
      </c>
      <c r="B65" s="34"/>
      <c r="C65" s="34"/>
      <c r="D65" s="35"/>
      <c r="E65" s="35"/>
      <c r="F65" s="6"/>
      <c r="G65" s="6"/>
      <c r="H65" s="6"/>
      <c r="I65" s="12"/>
      <c r="J65" s="12"/>
      <c r="K65" s="12"/>
      <c r="L65" s="3"/>
      <c r="M65" s="38"/>
      <c r="N65" s="185">
        <v>0</v>
      </c>
      <c r="O65" s="186"/>
      <c r="P65" s="186">
        <v>1000000</v>
      </c>
      <c r="Q65" s="186">
        <v>0</v>
      </c>
      <c r="R65" s="184">
        <v>1500000</v>
      </c>
      <c r="S65" s="184">
        <v>1500000</v>
      </c>
      <c r="T65" s="184">
        <v>5500</v>
      </c>
      <c r="U65" s="187">
        <v>1100000</v>
      </c>
      <c r="V65" s="187">
        <v>1100000</v>
      </c>
      <c r="W65" s="244">
        <v>0</v>
      </c>
      <c r="X65" s="164">
        <f>(V65-R65)/R65</f>
        <v>-0.26666666666666666</v>
      </c>
      <c r="Y65" s="81" t="s">
        <v>83</v>
      </c>
    </row>
    <row r="66" spans="1:25" x14ac:dyDescent="0.25">
      <c r="A66" s="131" t="s">
        <v>40</v>
      </c>
      <c r="B66" s="121"/>
      <c r="C66" s="121"/>
      <c r="D66" s="122"/>
      <c r="E66" s="122"/>
      <c r="F66" s="123"/>
      <c r="G66" s="122"/>
      <c r="H66" s="124"/>
      <c r="I66" s="125"/>
      <c r="J66" s="126"/>
      <c r="K66" s="127"/>
      <c r="L66" s="125"/>
      <c r="M66" s="126"/>
      <c r="N66" s="215"/>
      <c r="O66" s="215"/>
      <c r="P66" s="215"/>
      <c r="Q66" s="215"/>
      <c r="R66" s="215"/>
      <c r="S66" s="215"/>
      <c r="T66" s="215"/>
      <c r="U66" s="215"/>
      <c r="V66" s="215"/>
      <c r="W66" s="260"/>
      <c r="X66" s="178"/>
      <c r="Y66" s="128"/>
    </row>
    <row r="67" spans="1:25" x14ac:dyDescent="0.25">
      <c r="A67" s="235" t="s">
        <v>111</v>
      </c>
      <c r="B67" s="20">
        <v>200000</v>
      </c>
      <c r="C67" s="20">
        <v>175051</v>
      </c>
      <c r="D67" s="21">
        <v>200000</v>
      </c>
      <c r="E67" s="21">
        <v>166163</v>
      </c>
      <c r="F67" s="22">
        <v>200000</v>
      </c>
      <c r="G67" s="22">
        <v>233000</v>
      </c>
      <c r="H67" s="22">
        <v>170850</v>
      </c>
      <c r="I67" s="23">
        <v>200000</v>
      </c>
      <c r="J67" s="23">
        <v>260000</v>
      </c>
      <c r="K67" s="23">
        <v>217775</v>
      </c>
      <c r="L67" s="24">
        <v>200000</v>
      </c>
      <c r="M67" s="39">
        <v>242000</v>
      </c>
      <c r="N67" s="208">
        <v>154720</v>
      </c>
      <c r="O67" s="209">
        <v>200000</v>
      </c>
      <c r="P67" s="212">
        <v>283000</v>
      </c>
      <c r="Q67" s="212">
        <v>203834</v>
      </c>
      <c r="R67" s="213">
        <v>275000</v>
      </c>
      <c r="S67" s="213">
        <v>275000</v>
      </c>
      <c r="T67" s="213">
        <v>241485</v>
      </c>
      <c r="U67" s="214">
        <v>350000</v>
      </c>
      <c r="V67" s="214">
        <v>350000</v>
      </c>
      <c r="W67" s="259">
        <v>262410.59999999998</v>
      </c>
      <c r="X67" s="164">
        <f>(V67-R67)/R67</f>
        <v>0.27272727272727271</v>
      </c>
      <c r="Y67" s="81" t="s">
        <v>85</v>
      </c>
    </row>
    <row r="68" spans="1:25" x14ac:dyDescent="0.25">
      <c r="A68" s="230" t="s">
        <v>112</v>
      </c>
      <c r="B68" s="7">
        <v>25000</v>
      </c>
      <c r="C68" s="7"/>
      <c r="D68" s="5">
        <v>45000</v>
      </c>
      <c r="E68" s="5">
        <v>20540</v>
      </c>
      <c r="F68" s="6">
        <v>50000</v>
      </c>
      <c r="G68" s="6">
        <v>76000</v>
      </c>
      <c r="H68" s="6">
        <v>44080</v>
      </c>
      <c r="I68" s="12">
        <v>100000</v>
      </c>
      <c r="J68" s="12">
        <v>130000</v>
      </c>
      <c r="K68" s="12">
        <v>12500</v>
      </c>
      <c r="L68" s="3">
        <v>18000</v>
      </c>
      <c r="M68" s="38">
        <v>135500</v>
      </c>
      <c r="N68" s="185">
        <v>9800</v>
      </c>
      <c r="O68" s="186">
        <v>10000</v>
      </c>
      <c r="P68" s="196">
        <v>130000</v>
      </c>
      <c r="Q68" s="196">
        <v>21303</v>
      </c>
      <c r="R68" s="197">
        <v>120000</v>
      </c>
      <c r="S68" s="197">
        <v>120000</v>
      </c>
      <c r="T68" s="197">
        <v>12242</v>
      </c>
      <c r="U68" s="198">
        <v>100000</v>
      </c>
      <c r="V68" s="198">
        <v>100000</v>
      </c>
      <c r="W68" s="250">
        <v>8925</v>
      </c>
      <c r="X68" s="164">
        <f>(V68-R68)/R68</f>
        <v>-0.16666666666666666</v>
      </c>
      <c r="Y68" s="81" t="s">
        <v>84</v>
      </c>
    </row>
    <row r="69" spans="1:25" x14ac:dyDescent="0.25">
      <c r="A69" s="230" t="s">
        <v>113</v>
      </c>
      <c r="B69" s="7">
        <v>50000</v>
      </c>
      <c r="C69" s="7">
        <v>3590</v>
      </c>
      <c r="D69" s="5">
        <v>50000</v>
      </c>
      <c r="E69" s="5">
        <v>54272.36</v>
      </c>
      <c r="F69" s="6">
        <v>50000</v>
      </c>
      <c r="G69" s="6">
        <v>80000</v>
      </c>
      <c r="H69" s="6">
        <v>16589</v>
      </c>
      <c r="I69" s="12">
        <v>50000</v>
      </c>
      <c r="J69" s="12">
        <v>110000</v>
      </c>
      <c r="K69" s="12">
        <v>13996</v>
      </c>
      <c r="L69" s="3">
        <v>50000</v>
      </c>
      <c r="M69" s="38">
        <v>146000</v>
      </c>
      <c r="N69" s="185">
        <v>4673</v>
      </c>
      <c r="O69" s="186">
        <v>50000</v>
      </c>
      <c r="P69" s="196">
        <v>160000</v>
      </c>
      <c r="Q69" s="196">
        <v>77203</v>
      </c>
      <c r="R69" s="197">
        <v>130000</v>
      </c>
      <c r="S69" s="197">
        <v>130000</v>
      </c>
      <c r="T69" s="197">
        <v>4680</v>
      </c>
      <c r="U69" s="198">
        <v>75000</v>
      </c>
      <c r="V69" s="198">
        <v>75000</v>
      </c>
      <c r="W69" s="250">
        <v>0</v>
      </c>
      <c r="X69" s="164">
        <f>(V69-R69)/R69</f>
        <v>-0.42307692307692307</v>
      </c>
      <c r="Y69" s="81" t="s">
        <v>86</v>
      </c>
    </row>
    <row r="70" spans="1:25" x14ac:dyDescent="0.25">
      <c r="A70" s="91" t="s">
        <v>114</v>
      </c>
      <c r="B70" s="7"/>
      <c r="C70" s="7"/>
      <c r="D70" s="5"/>
      <c r="E70" s="5"/>
      <c r="F70" s="6"/>
      <c r="G70" s="6"/>
      <c r="H70" s="6"/>
      <c r="I70" s="12">
        <v>50000</v>
      </c>
      <c r="J70" s="12">
        <v>50000</v>
      </c>
      <c r="K70" s="12"/>
      <c r="L70" s="3">
        <v>50000</v>
      </c>
      <c r="M70" s="38">
        <v>100000</v>
      </c>
      <c r="N70" s="185">
        <v>0</v>
      </c>
      <c r="O70" s="186">
        <v>50000</v>
      </c>
      <c r="P70" s="196">
        <v>150000</v>
      </c>
      <c r="Q70" s="196">
        <v>0</v>
      </c>
      <c r="R70" s="197">
        <v>200000</v>
      </c>
      <c r="S70" s="197">
        <v>200000</v>
      </c>
      <c r="T70" s="197">
        <v>0</v>
      </c>
      <c r="U70" s="198">
        <v>100000</v>
      </c>
      <c r="V70" s="198">
        <v>100000</v>
      </c>
      <c r="W70" s="250">
        <v>0</v>
      </c>
      <c r="X70" s="164">
        <f>(V70-R70)/R70</f>
        <v>-0.5</v>
      </c>
      <c r="Y70" s="81" t="s">
        <v>87</v>
      </c>
    </row>
    <row r="71" spans="1:25" x14ac:dyDescent="0.25">
      <c r="A71" s="229" t="s">
        <v>115</v>
      </c>
      <c r="B71" s="7">
        <v>25000</v>
      </c>
      <c r="C71" s="7">
        <v>6776</v>
      </c>
      <c r="D71" s="5"/>
      <c r="E71" s="5">
        <v>5516</v>
      </c>
      <c r="F71" s="6">
        <v>25000</v>
      </c>
      <c r="G71" s="6">
        <v>25000</v>
      </c>
      <c r="H71" s="6">
        <v>6212</v>
      </c>
      <c r="I71" s="12">
        <v>25000</v>
      </c>
      <c r="J71" s="12">
        <v>43000</v>
      </c>
      <c r="K71" s="12">
        <v>6408</v>
      </c>
      <c r="L71" s="3">
        <v>25000</v>
      </c>
      <c r="M71" s="38">
        <v>61500</v>
      </c>
      <c r="N71" s="185">
        <v>16891</v>
      </c>
      <c r="O71" s="186">
        <v>25000</v>
      </c>
      <c r="P71" s="196">
        <v>64000</v>
      </c>
      <c r="Q71" s="196">
        <v>3670</v>
      </c>
      <c r="R71" s="197">
        <v>85000</v>
      </c>
      <c r="S71" s="197">
        <v>85000</v>
      </c>
      <c r="T71" s="197">
        <v>17058</v>
      </c>
      <c r="U71" s="198">
        <v>75000</v>
      </c>
      <c r="V71" s="198">
        <v>75000</v>
      </c>
      <c r="W71" s="250">
        <v>-65781</v>
      </c>
      <c r="X71" s="164">
        <f>(V71-R71)/R71</f>
        <v>-0.11764705882352941</v>
      </c>
      <c r="Y71" s="81" t="s">
        <v>140</v>
      </c>
    </row>
    <row r="72" spans="1:25" hidden="1" x14ac:dyDescent="0.25">
      <c r="A72" s="91" t="s">
        <v>20</v>
      </c>
      <c r="B72" s="59"/>
      <c r="C72" s="59"/>
      <c r="D72" s="60">
        <v>70000</v>
      </c>
      <c r="E72" s="60">
        <v>37526</v>
      </c>
      <c r="F72" s="60"/>
      <c r="G72" s="60"/>
      <c r="H72" s="60"/>
      <c r="I72" s="48"/>
      <c r="J72" s="48"/>
      <c r="K72" s="48"/>
      <c r="L72" s="48"/>
      <c r="M72" s="40"/>
      <c r="N72" s="216"/>
      <c r="O72" s="216"/>
      <c r="P72" s="217"/>
      <c r="Q72" s="217"/>
      <c r="R72" s="217"/>
      <c r="S72" s="217"/>
      <c r="T72" s="217"/>
      <c r="U72" s="217"/>
      <c r="V72" s="217"/>
      <c r="W72" s="261"/>
      <c r="X72" s="164" t="e">
        <f>(V72-R72)/R72</f>
        <v>#DIV/0!</v>
      </c>
      <c r="Y72" s="81"/>
    </row>
    <row r="73" spans="1:25" x14ac:dyDescent="0.25">
      <c r="A73" s="230" t="s">
        <v>116</v>
      </c>
      <c r="B73" s="59">
        <v>38000</v>
      </c>
      <c r="C73" s="59">
        <v>38114</v>
      </c>
      <c r="D73" s="60">
        <v>45000</v>
      </c>
      <c r="E73" s="60">
        <v>50569</v>
      </c>
      <c r="F73" s="60"/>
      <c r="G73" s="60"/>
      <c r="H73" s="60"/>
      <c r="I73" s="48">
        <v>50000</v>
      </c>
      <c r="J73" s="48">
        <v>115000</v>
      </c>
      <c r="K73" s="48">
        <v>42097</v>
      </c>
      <c r="L73" s="48"/>
      <c r="M73" s="40">
        <v>72500</v>
      </c>
      <c r="N73" s="185"/>
      <c r="O73" s="186">
        <v>60000</v>
      </c>
      <c r="P73" s="196">
        <v>60000</v>
      </c>
      <c r="Q73" s="196"/>
      <c r="R73" s="197">
        <v>50000</v>
      </c>
      <c r="S73" s="197">
        <v>50000</v>
      </c>
      <c r="T73" s="197">
        <v>46638</v>
      </c>
      <c r="U73" s="198">
        <v>0</v>
      </c>
      <c r="V73" s="198">
        <v>0</v>
      </c>
      <c r="W73" s="250">
        <v>0</v>
      </c>
      <c r="X73" s="164">
        <f>(V73-R73)/R73</f>
        <v>-1</v>
      </c>
      <c r="Y73" s="81"/>
    </row>
    <row r="74" spans="1:25" x14ac:dyDescent="0.25">
      <c r="A74" s="229" t="s">
        <v>117</v>
      </c>
      <c r="B74" s="7"/>
      <c r="C74" s="7"/>
      <c r="D74" s="5"/>
      <c r="E74" s="5"/>
      <c r="F74" s="6"/>
      <c r="G74" s="6"/>
      <c r="H74" s="6"/>
      <c r="I74" s="12"/>
      <c r="J74" s="12"/>
      <c r="K74" s="12"/>
      <c r="L74" s="3"/>
      <c r="M74" s="38"/>
      <c r="N74" s="185">
        <v>0</v>
      </c>
      <c r="O74" s="186"/>
      <c r="P74" s="196"/>
      <c r="Q74" s="196">
        <v>0</v>
      </c>
      <c r="R74" s="197">
        <v>0</v>
      </c>
      <c r="S74" s="197"/>
      <c r="T74" s="197">
        <v>0</v>
      </c>
      <c r="U74" s="198">
        <v>250000</v>
      </c>
      <c r="V74" s="198">
        <v>250000</v>
      </c>
      <c r="W74" s="250">
        <v>217228</v>
      </c>
      <c r="X74" s="164"/>
      <c r="Y74" s="82" t="s">
        <v>141</v>
      </c>
    </row>
    <row r="75" spans="1:25" hidden="1" x14ac:dyDescent="0.25">
      <c r="A75" s="91" t="s">
        <v>42</v>
      </c>
      <c r="B75" s="7">
        <v>70000</v>
      </c>
      <c r="C75" s="7">
        <v>49686</v>
      </c>
      <c r="D75" s="5"/>
      <c r="E75" s="5"/>
      <c r="F75" s="6">
        <v>70000</v>
      </c>
      <c r="G75" s="6">
        <v>70000</v>
      </c>
      <c r="H75" s="6"/>
      <c r="I75" s="12"/>
      <c r="J75" s="12"/>
      <c r="K75" s="12"/>
      <c r="L75" s="3">
        <v>100000</v>
      </c>
      <c r="M75" s="38">
        <v>100000</v>
      </c>
      <c r="N75" s="185">
        <v>84943</v>
      </c>
      <c r="O75" s="186"/>
      <c r="P75" s="196"/>
      <c r="Q75" s="196">
        <v>57012</v>
      </c>
      <c r="R75" s="197"/>
      <c r="S75" s="197"/>
      <c r="T75" s="197"/>
      <c r="U75" s="198"/>
      <c r="V75" s="198"/>
      <c r="W75" s="250"/>
      <c r="X75" s="164" t="e">
        <f>(V75-R75)/R75</f>
        <v>#DIV/0!</v>
      </c>
      <c r="Y75" s="81"/>
    </row>
    <row r="76" spans="1:25" hidden="1" x14ac:dyDescent="0.25">
      <c r="A76" s="91" t="s">
        <v>50</v>
      </c>
      <c r="B76" s="7">
        <v>5500</v>
      </c>
      <c r="C76" s="7">
        <v>5455</v>
      </c>
      <c r="D76" s="5"/>
      <c r="E76" s="5"/>
      <c r="F76" s="6">
        <v>10000</v>
      </c>
      <c r="G76" s="6">
        <v>10000</v>
      </c>
      <c r="H76" s="6">
        <v>11933</v>
      </c>
      <c r="I76" s="12"/>
      <c r="J76" s="12"/>
      <c r="K76" s="12"/>
      <c r="L76" s="3"/>
      <c r="M76" s="38"/>
      <c r="N76" s="185"/>
      <c r="O76" s="186">
        <v>10000</v>
      </c>
      <c r="P76" s="196">
        <v>10000</v>
      </c>
      <c r="Q76" s="196">
        <v>11201</v>
      </c>
      <c r="R76" s="197"/>
      <c r="S76" s="197"/>
      <c r="T76" s="197"/>
      <c r="U76" s="198"/>
      <c r="V76" s="198"/>
      <c r="W76" s="250"/>
      <c r="X76" s="164" t="e">
        <f>(V76-R76)/R76</f>
        <v>#DIV/0!</v>
      </c>
      <c r="Y76" s="81"/>
    </row>
    <row r="77" spans="1:25" x14ac:dyDescent="0.25">
      <c r="A77" s="230" t="s">
        <v>118</v>
      </c>
      <c r="B77" s="7"/>
      <c r="C77" s="7"/>
      <c r="D77" s="5"/>
      <c r="E77" s="5"/>
      <c r="F77" s="6"/>
      <c r="G77" s="6"/>
      <c r="H77" s="6"/>
      <c r="I77" s="12">
        <v>25000</v>
      </c>
      <c r="J77" s="12">
        <v>50000</v>
      </c>
      <c r="K77" s="12">
        <v>8798</v>
      </c>
      <c r="L77" s="3">
        <v>25000</v>
      </c>
      <c r="M77" s="38">
        <v>65000</v>
      </c>
      <c r="N77" s="185">
        <v>0</v>
      </c>
      <c r="O77" s="186">
        <v>25000</v>
      </c>
      <c r="P77" s="196">
        <v>90000</v>
      </c>
      <c r="Q77" s="196">
        <v>0</v>
      </c>
      <c r="R77" s="197">
        <v>155000</v>
      </c>
      <c r="S77" s="197">
        <v>155000</v>
      </c>
      <c r="T77" s="197">
        <v>96062</v>
      </c>
      <c r="U77" s="198">
        <v>125000</v>
      </c>
      <c r="V77" s="198">
        <v>125000</v>
      </c>
      <c r="W77" s="250">
        <v>125000</v>
      </c>
      <c r="X77" s="164">
        <f>(V77-R77)/R77</f>
        <v>-0.19354838709677419</v>
      </c>
      <c r="Y77" s="81" t="s">
        <v>142</v>
      </c>
    </row>
    <row r="78" spans="1:25" x14ac:dyDescent="0.25">
      <c r="A78" s="230" t="s">
        <v>58</v>
      </c>
      <c r="B78" s="61"/>
      <c r="C78" s="59"/>
      <c r="D78" s="60"/>
      <c r="E78" s="60"/>
      <c r="F78" s="60"/>
      <c r="G78" s="60"/>
      <c r="H78" s="60"/>
      <c r="I78" s="48"/>
      <c r="J78" s="48"/>
      <c r="K78" s="48"/>
      <c r="L78" s="48"/>
      <c r="M78" s="40"/>
      <c r="N78" s="185">
        <v>0</v>
      </c>
      <c r="O78" s="186"/>
      <c r="P78" s="196"/>
      <c r="Q78" s="196">
        <v>0</v>
      </c>
      <c r="R78" s="197">
        <v>40000</v>
      </c>
      <c r="S78" s="197">
        <v>40000</v>
      </c>
      <c r="T78" s="197">
        <v>10579</v>
      </c>
      <c r="U78" s="198">
        <v>0</v>
      </c>
      <c r="V78" s="198">
        <v>0</v>
      </c>
      <c r="W78" s="250">
        <v>0</v>
      </c>
      <c r="X78" s="164">
        <f>(V78-R78)/R78</f>
        <v>-1</v>
      </c>
      <c r="Y78" s="81"/>
    </row>
    <row r="79" spans="1:25" x14ac:dyDescent="0.25">
      <c r="A79" s="230" t="s">
        <v>119</v>
      </c>
      <c r="B79" s="61"/>
      <c r="C79" s="59"/>
      <c r="D79" s="60"/>
      <c r="E79" s="60"/>
      <c r="F79" s="60"/>
      <c r="G79" s="60"/>
      <c r="H79" s="60"/>
      <c r="I79" s="48"/>
      <c r="J79" s="48"/>
      <c r="K79" s="48"/>
      <c r="L79" s="48"/>
      <c r="M79" s="40"/>
      <c r="N79" s="185">
        <v>55116</v>
      </c>
      <c r="O79" s="186">
        <v>10000</v>
      </c>
      <c r="P79" s="196">
        <v>10000</v>
      </c>
      <c r="Q79" s="196">
        <v>6200</v>
      </c>
      <c r="R79" s="197">
        <v>20000</v>
      </c>
      <c r="S79" s="197">
        <v>20000</v>
      </c>
      <c r="T79" s="197">
        <v>3960</v>
      </c>
      <c r="U79" s="198">
        <v>16000</v>
      </c>
      <c r="V79" s="198">
        <v>16000</v>
      </c>
      <c r="W79" s="250">
        <v>2624</v>
      </c>
      <c r="X79" s="164">
        <f>(V79-R79)/R79</f>
        <v>-0.2</v>
      </c>
      <c r="Y79" s="81"/>
    </row>
    <row r="80" spans="1:25" x14ac:dyDescent="0.25">
      <c r="A80" s="91" t="s">
        <v>120</v>
      </c>
      <c r="B80" s="61"/>
      <c r="C80" s="59"/>
      <c r="D80" s="60"/>
      <c r="E80" s="60"/>
      <c r="F80" s="60"/>
      <c r="G80" s="60"/>
      <c r="H80" s="60"/>
      <c r="I80" s="48"/>
      <c r="J80" s="48"/>
      <c r="K80" s="48"/>
      <c r="L80" s="48"/>
      <c r="M80" s="40"/>
      <c r="N80" s="185">
        <v>0</v>
      </c>
      <c r="O80" s="186"/>
      <c r="P80" s="196"/>
      <c r="Q80" s="196">
        <v>0</v>
      </c>
      <c r="R80" s="197">
        <v>5000</v>
      </c>
      <c r="S80" s="197">
        <v>5000</v>
      </c>
      <c r="T80" s="197">
        <v>0</v>
      </c>
      <c r="U80" s="198">
        <v>5000</v>
      </c>
      <c r="V80" s="198">
        <v>5000</v>
      </c>
      <c r="W80" s="250">
        <v>0</v>
      </c>
      <c r="X80" s="164">
        <f>(V80-R80)/R80</f>
        <v>0</v>
      </c>
      <c r="Y80" s="81"/>
    </row>
    <row r="81" spans="1:25" hidden="1" x14ac:dyDescent="0.25">
      <c r="A81" s="91" t="s">
        <v>13</v>
      </c>
      <c r="B81" s="61">
        <v>10000</v>
      </c>
      <c r="C81" s="59">
        <v>6200</v>
      </c>
      <c r="D81" s="60"/>
      <c r="E81" s="60"/>
      <c r="F81" s="60">
        <v>10000</v>
      </c>
      <c r="G81" s="60">
        <v>10000</v>
      </c>
      <c r="H81" s="60">
        <v>8552</v>
      </c>
      <c r="I81" s="48">
        <v>10000</v>
      </c>
      <c r="J81" s="48">
        <v>10000</v>
      </c>
      <c r="K81" s="48">
        <v>8425</v>
      </c>
      <c r="L81" s="48"/>
      <c r="M81" s="40"/>
      <c r="N81" s="185"/>
      <c r="O81" s="186"/>
      <c r="P81" s="196"/>
      <c r="Q81" s="196"/>
      <c r="R81" s="197"/>
      <c r="S81" s="197"/>
      <c r="T81" s="197"/>
      <c r="U81" s="198"/>
      <c r="V81" s="198"/>
      <c r="W81" s="250"/>
      <c r="X81" s="164" t="e">
        <f>(V81-R81)/R81</f>
        <v>#DIV/0!</v>
      </c>
      <c r="Y81" s="81" t="s">
        <v>88</v>
      </c>
    </row>
    <row r="82" spans="1:25" hidden="1" x14ac:dyDescent="0.25">
      <c r="A82" s="91" t="s">
        <v>43</v>
      </c>
      <c r="B82" s="61"/>
      <c r="C82" s="59"/>
      <c r="D82" s="60"/>
      <c r="E82" s="60"/>
      <c r="F82" s="60"/>
      <c r="G82" s="60"/>
      <c r="H82" s="60"/>
      <c r="I82" s="48"/>
      <c r="J82" s="48"/>
      <c r="K82" s="48"/>
      <c r="L82" s="48">
        <v>100000</v>
      </c>
      <c r="M82" s="40"/>
      <c r="N82" s="185"/>
      <c r="O82" s="186"/>
      <c r="P82" s="196"/>
      <c r="Q82" s="196"/>
      <c r="R82" s="197"/>
      <c r="S82" s="197"/>
      <c r="T82" s="197"/>
      <c r="U82" s="198"/>
      <c r="V82" s="198"/>
      <c r="W82" s="250"/>
      <c r="X82" s="164" t="e">
        <f>(V82-R82)/R82</f>
        <v>#DIV/0!</v>
      </c>
      <c r="Y82" s="81" t="s">
        <v>88</v>
      </c>
    </row>
    <row r="83" spans="1:25" ht="15.75" thickBot="1" x14ac:dyDescent="0.3">
      <c r="A83" s="231" t="s">
        <v>121</v>
      </c>
      <c r="B83" s="62"/>
      <c r="C83" s="62"/>
      <c r="D83" s="63">
        <v>100000</v>
      </c>
      <c r="E83" s="63">
        <v>128641.99</v>
      </c>
      <c r="F83" s="63">
        <v>60000</v>
      </c>
      <c r="G83" s="63">
        <v>60000</v>
      </c>
      <c r="H83" s="63"/>
      <c r="I83" s="64"/>
      <c r="J83" s="64">
        <v>500000</v>
      </c>
      <c r="K83" s="64"/>
      <c r="L83" s="64"/>
      <c r="M83" s="65">
        <v>500000</v>
      </c>
      <c r="N83" s="199">
        <v>6000</v>
      </c>
      <c r="O83" s="200"/>
      <c r="P83" s="201">
        <v>494000</v>
      </c>
      <c r="Q83" s="201">
        <v>0</v>
      </c>
      <c r="R83" s="202">
        <v>500000</v>
      </c>
      <c r="S83" s="202">
        <v>500000</v>
      </c>
      <c r="T83" s="202">
        <v>5500</v>
      </c>
      <c r="U83" s="203">
        <v>494500</v>
      </c>
      <c r="V83" s="203">
        <v>494500</v>
      </c>
      <c r="W83" s="251">
        <v>59881</v>
      </c>
      <c r="X83" s="170">
        <f>(V83-R83)/R83</f>
        <v>-1.0999999999999999E-2</v>
      </c>
      <c r="Y83" s="110" t="s">
        <v>89</v>
      </c>
    </row>
    <row r="84" spans="1:25" s="52" customFormat="1" ht="17.25" thickTop="1" thickBot="1" x14ac:dyDescent="0.3">
      <c r="A84" s="141" t="s">
        <v>68</v>
      </c>
      <c r="B84" s="149"/>
      <c r="C84" s="149"/>
      <c r="D84" s="150"/>
      <c r="E84" s="150"/>
      <c r="F84" s="151"/>
      <c r="G84" s="152"/>
      <c r="H84" s="153"/>
      <c r="I84" s="154"/>
      <c r="J84" s="155"/>
      <c r="K84" s="156"/>
      <c r="L84" s="157"/>
      <c r="M84" s="158"/>
      <c r="N84" s="147">
        <f>SUM(N44:N83)</f>
        <v>540108</v>
      </c>
      <c r="O84" s="147">
        <f>SUM(O73:O83)</f>
        <v>105000</v>
      </c>
      <c r="P84" s="147">
        <f>SUM(P73:P83)</f>
        <v>664000</v>
      </c>
      <c r="Q84" s="148">
        <f>SUM(Q44:Q83)</f>
        <v>2533241</v>
      </c>
      <c r="R84" s="148">
        <f>SUM(R44:R83)</f>
        <v>7302104</v>
      </c>
      <c r="S84" s="148">
        <f>SUM(S47:S83)</f>
        <v>7302104</v>
      </c>
      <c r="T84" s="148">
        <f>SUM(T47:T83)</f>
        <v>2324573</v>
      </c>
      <c r="U84" s="148">
        <v>5555500</v>
      </c>
      <c r="V84" s="148">
        <f>SUM(V44:V83)</f>
        <v>5555500</v>
      </c>
      <c r="W84" s="148">
        <f>SUM(W44:W83)-1</f>
        <v>863960.6</v>
      </c>
      <c r="X84" s="176">
        <f>(V84-R84)/R84</f>
        <v>-0.23919188223010793</v>
      </c>
      <c r="Y84" s="161"/>
    </row>
    <row r="85" spans="1:25" x14ac:dyDescent="0.25">
      <c r="A85" s="104" t="s">
        <v>47</v>
      </c>
      <c r="B85" s="100"/>
      <c r="C85" s="100"/>
      <c r="D85" s="100"/>
      <c r="E85" s="103"/>
      <c r="F85" s="105"/>
      <c r="G85" s="106"/>
      <c r="H85" s="107"/>
      <c r="I85" s="105"/>
      <c r="J85" s="106"/>
      <c r="K85" s="107"/>
      <c r="L85" s="105"/>
      <c r="M85" s="106"/>
      <c r="N85" s="107"/>
      <c r="O85" s="105"/>
      <c r="P85" s="106"/>
      <c r="Q85" s="106"/>
      <c r="R85" s="106"/>
      <c r="S85" s="106"/>
      <c r="T85" s="106"/>
      <c r="U85" s="101"/>
      <c r="V85" s="101"/>
      <c r="W85" s="252"/>
      <c r="X85" s="172"/>
      <c r="Y85" s="102"/>
    </row>
    <row r="86" spans="1:25" x14ac:dyDescent="0.25">
      <c r="A86" s="91" t="s">
        <v>101</v>
      </c>
      <c r="B86" s="7"/>
      <c r="C86" s="7"/>
      <c r="D86" s="5">
        <v>150000</v>
      </c>
      <c r="E86" s="5">
        <v>230065</v>
      </c>
      <c r="F86" s="6">
        <v>290554</v>
      </c>
      <c r="G86" s="6">
        <v>290554</v>
      </c>
      <c r="H86" s="6">
        <v>244683</v>
      </c>
      <c r="I86" s="12"/>
      <c r="J86" s="12"/>
      <c r="K86" s="12"/>
      <c r="L86" s="3"/>
      <c r="M86" s="3">
        <v>200000</v>
      </c>
      <c r="N86" s="185">
        <v>0</v>
      </c>
      <c r="O86" s="186"/>
      <c r="P86" s="196">
        <v>300000</v>
      </c>
      <c r="Q86" s="196">
        <v>11676</v>
      </c>
      <c r="R86" s="197">
        <v>200000</v>
      </c>
      <c r="S86" s="197">
        <v>200000</v>
      </c>
      <c r="T86" s="197">
        <v>149201</v>
      </c>
      <c r="U86" s="198">
        <v>50000</v>
      </c>
      <c r="V86" s="198">
        <v>50000</v>
      </c>
      <c r="W86" s="250">
        <v>12327.27</v>
      </c>
      <c r="X86" s="164">
        <f>(V86-R86)/R86</f>
        <v>-0.75</v>
      </c>
      <c r="Y86" s="81" t="s">
        <v>90</v>
      </c>
    </row>
    <row r="87" spans="1:25" x14ac:dyDescent="0.25">
      <c r="A87" s="229" t="s">
        <v>102</v>
      </c>
      <c r="B87" s="7"/>
      <c r="C87" s="7"/>
      <c r="D87" s="5"/>
      <c r="E87" s="5"/>
      <c r="F87" s="6"/>
      <c r="G87" s="6"/>
      <c r="H87" s="6"/>
      <c r="I87" s="12"/>
      <c r="J87" s="12"/>
      <c r="K87" s="12"/>
      <c r="L87" s="3"/>
      <c r="M87" s="3"/>
      <c r="N87" s="185">
        <v>10862</v>
      </c>
      <c r="O87" s="186"/>
      <c r="P87" s="189">
        <v>66289</v>
      </c>
      <c r="Q87" s="189">
        <v>42434</v>
      </c>
      <c r="R87" s="190">
        <v>300000</v>
      </c>
      <c r="S87" s="190">
        <v>300000</v>
      </c>
      <c r="T87" s="190">
        <v>14329</v>
      </c>
      <c r="U87" s="188">
        <v>700000</v>
      </c>
      <c r="V87" s="188">
        <v>700000</v>
      </c>
      <c r="W87" s="248">
        <v>11373.82</v>
      </c>
      <c r="X87" s="164">
        <f>(V87-R87)/R87</f>
        <v>1.3333333333333333</v>
      </c>
      <c r="Y87" s="81" t="s">
        <v>73</v>
      </c>
    </row>
    <row r="88" spans="1:25" ht="15.75" thickBot="1" x14ac:dyDescent="0.3">
      <c r="A88" s="231" t="s">
        <v>103</v>
      </c>
      <c r="B88" s="66"/>
      <c r="C88" s="66"/>
      <c r="D88" s="67"/>
      <c r="E88" s="67"/>
      <c r="F88" s="68"/>
      <c r="G88" s="68"/>
      <c r="H88" s="68"/>
      <c r="I88" s="69"/>
      <c r="J88" s="69"/>
      <c r="K88" s="69"/>
      <c r="L88" s="70"/>
      <c r="M88" s="70"/>
      <c r="N88" s="218">
        <v>0</v>
      </c>
      <c r="O88" s="219"/>
      <c r="P88" s="220">
        <v>66289</v>
      </c>
      <c r="Q88" s="220">
        <v>0</v>
      </c>
      <c r="R88" s="221">
        <v>0</v>
      </c>
      <c r="S88" s="221">
        <v>300000</v>
      </c>
      <c r="T88" s="221">
        <v>0</v>
      </c>
      <c r="U88" s="222">
        <v>100000</v>
      </c>
      <c r="V88" s="222">
        <v>100000</v>
      </c>
      <c r="W88" s="262">
        <v>0</v>
      </c>
      <c r="X88" s="170">
        <v>0</v>
      </c>
      <c r="Y88" s="110" t="s">
        <v>91</v>
      </c>
    </row>
    <row r="89" spans="1:25" s="52" customFormat="1" ht="17.25" thickTop="1" thickBot="1" x14ac:dyDescent="0.3">
      <c r="A89" s="141" t="s">
        <v>69</v>
      </c>
      <c r="B89" s="149"/>
      <c r="C89" s="149"/>
      <c r="D89" s="150"/>
      <c r="E89" s="150"/>
      <c r="F89" s="151"/>
      <c r="G89" s="152"/>
      <c r="H89" s="153"/>
      <c r="I89" s="154"/>
      <c r="J89" s="155"/>
      <c r="K89" s="156"/>
      <c r="L89" s="157"/>
      <c r="M89" s="158"/>
      <c r="N89" s="148">
        <f>SUM(N85:N88)</f>
        <v>10862</v>
      </c>
      <c r="O89" s="148">
        <f t="shared" ref="O89:S89" si="4">SUM(O85:O88)</f>
        <v>0</v>
      </c>
      <c r="P89" s="147">
        <f t="shared" si="4"/>
        <v>432578</v>
      </c>
      <c r="Q89" s="147">
        <f>SUM(Q85:Q88)</f>
        <v>54110</v>
      </c>
      <c r="R89" s="147">
        <f>SUM(R85:R88)</f>
        <v>500000</v>
      </c>
      <c r="S89" s="147">
        <f t="shared" si="4"/>
        <v>800000</v>
      </c>
      <c r="T89" s="147">
        <f>SUM(T85:T88)</f>
        <v>163530</v>
      </c>
      <c r="U89" s="147">
        <v>850000</v>
      </c>
      <c r="V89" s="147">
        <f>SUM(V85:V88)</f>
        <v>850000</v>
      </c>
      <c r="W89" s="147">
        <f>SUM(W85:W88)</f>
        <v>23701.09</v>
      </c>
      <c r="X89" s="179">
        <f>(V89-R89)/R89</f>
        <v>0.7</v>
      </c>
      <c r="Y89" s="161"/>
    </row>
    <row r="90" spans="1:25" x14ac:dyDescent="0.25">
      <c r="A90" s="93" t="s">
        <v>55</v>
      </c>
      <c r="B90" s="7"/>
      <c r="C90" s="7"/>
      <c r="D90" s="5"/>
      <c r="E90" s="5"/>
      <c r="F90" s="6"/>
      <c r="G90" s="6">
        <v>2561699</v>
      </c>
      <c r="H90" s="6"/>
      <c r="I90" s="12"/>
      <c r="J90" s="12">
        <v>3190795</v>
      </c>
      <c r="K90" s="12"/>
      <c r="L90" s="3"/>
      <c r="M90" s="3">
        <v>3789135</v>
      </c>
      <c r="N90" s="208">
        <v>0</v>
      </c>
      <c r="O90" s="209"/>
      <c r="P90" s="209">
        <v>1973591</v>
      </c>
      <c r="Q90" s="209">
        <v>0</v>
      </c>
      <c r="R90" s="210">
        <v>2114187</v>
      </c>
      <c r="S90" s="210">
        <v>2114187</v>
      </c>
      <c r="T90" s="210">
        <v>0</v>
      </c>
      <c r="U90" s="211">
        <v>2448611</v>
      </c>
      <c r="V90" s="239">
        <v>2873461</v>
      </c>
      <c r="W90" s="263">
        <v>0</v>
      </c>
      <c r="X90" s="176">
        <f>(V90-R90)/R90</f>
        <v>0.35913284870259821</v>
      </c>
      <c r="Y90" s="240" t="s">
        <v>143</v>
      </c>
    </row>
    <row r="91" spans="1:25" ht="16.5" thickBot="1" x14ac:dyDescent="0.3">
      <c r="A91" s="180" t="s">
        <v>14</v>
      </c>
      <c r="B91" s="162">
        <f>SUM(B22:B81)</f>
        <v>3605500</v>
      </c>
      <c r="C91" s="162">
        <f>SUM(C22:C81)</f>
        <v>1395285</v>
      </c>
      <c r="D91" s="162">
        <f>SUM(D22:D86)</f>
        <v>2925042</v>
      </c>
      <c r="E91" s="162">
        <f>SUM(E22:E86)</f>
        <v>1100742.68</v>
      </c>
      <c r="F91" s="162">
        <f>SUM(F22:F90)</f>
        <v>1828554</v>
      </c>
      <c r="G91" s="162">
        <f>SUM(G22:G90)</f>
        <v>6405753</v>
      </c>
      <c r="H91" s="162">
        <f>SUM(H22:H90)</f>
        <v>2400786</v>
      </c>
      <c r="I91" s="162">
        <f>SUM(I22:I86)</f>
        <v>856000</v>
      </c>
      <c r="J91" s="162">
        <f>SUM(J22:J90)</f>
        <v>8480900</v>
      </c>
      <c r="K91" s="162">
        <f>SUM(K22:K86)</f>
        <v>1223077</v>
      </c>
      <c r="L91" s="162">
        <f>SUM(L22:L86)</f>
        <v>860000</v>
      </c>
      <c r="M91" s="162">
        <f>SUM(M22:M90)</f>
        <v>7933035</v>
      </c>
      <c r="N91" s="223">
        <f t="shared" ref="N91:T91" si="5">SUM(N27+N43+N84+N89)</f>
        <v>768774</v>
      </c>
      <c r="O91" s="224">
        <f t="shared" si="5"/>
        <v>410000</v>
      </c>
      <c r="P91" s="224">
        <f t="shared" si="5"/>
        <v>2026578</v>
      </c>
      <c r="Q91" s="223">
        <f t="shared" si="5"/>
        <v>2793537</v>
      </c>
      <c r="R91" s="225">
        <f t="shared" si="5"/>
        <v>8376604</v>
      </c>
      <c r="S91" s="224">
        <f t="shared" si="5"/>
        <v>8676604</v>
      </c>
      <c r="T91" s="223">
        <f t="shared" si="5"/>
        <v>2820464</v>
      </c>
      <c r="U91" s="224">
        <f>SUM(U21+U27+U43+U84+U89)</f>
        <v>6806800</v>
      </c>
      <c r="V91" s="224">
        <f>SUM(V21+V27+V43+V84+V89)</f>
        <v>6806800</v>
      </c>
      <c r="W91" s="224">
        <f>SUM(W21+W27+W43+W84+W89)</f>
        <v>1128974.1400000001</v>
      </c>
      <c r="X91" s="173">
        <f>(V91-R91)/R91</f>
        <v>-0.18740339163699274</v>
      </c>
      <c r="Y91" s="163"/>
    </row>
    <row r="92" spans="1:25" ht="15.75" thickTop="1" x14ac:dyDescent="0.25">
      <c r="A92" s="86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80"/>
      <c r="X92" s="71"/>
      <c r="Y92" s="85"/>
    </row>
    <row r="93" spans="1:25" ht="16.5" thickBot="1" x14ac:dyDescent="0.3">
      <c r="A93" s="94" t="s">
        <v>15</v>
      </c>
      <c r="B93" s="95"/>
      <c r="C93" s="95"/>
      <c r="D93" s="95"/>
      <c r="E93" s="95"/>
      <c r="F93" s="95"/>
      <c r="G93" s="95"/>
      <c r="H93" s="95"/>
      <c r="I93" s="95">
        <f>I17-I91</f>
        <v>0</v>
      </c>
      <c r="J93" s="95"/>
      <c r="K93" s="95"/>
      <c r="L93" s="95"/>
      <c r="M93" s="95"/>
      <c r="N93" s="181">
        <f t="shared" ref="N93:S93" si="6">N17-N91</f>
        <v>7271686</v>
      </c>
      <c r="O93" s="181">
        <f t="shared" si="6"/>
        <v>335000</v>
      </c>
      <c r="P93" s="181">
        <f t="shared" si="6"/>
        <v>6472730</v>
      </c>
      <c r="Q93" s="181">
        <f t="shared" si="6"/>
        <v>5078880</v>
      </c>
      <c r="R93" s="181">
        <f t="shared" si="6"/>
        <v>2114187</v>
      </c>
      <c r="S93" s="181">
        <f t="shared" si="6"/>
        <v>1071187</v>
      </c>
      <c r="T93" s="181">
        <f>T17-T91-1</f>
        <v>7065261</v>
      </c>
      <c r="U93" s="181">
        <f>U17-U91</f>
        <v>2448461</v>
      </c>
      <c r="V93" s="181">
        <f>V17-V91</f>
        <v>2873461</v>
      </c>
      <c r="W93" s="181"/>
      <c r="X93" s="226"/>
      <c r="Y93" s="96"/>
    </row>
  </sheetData>
  <mergeCells count="3">
    <mergeCell ref="A1:Y1"/>
    <mergeCell ref="A2:Y2"/>
    <mergeCell ref="A3:Y3"/>
  </mergeCells>
  <pageMargins left="0.25" right="0.25" top="0.75" bottom="0.75" header="0.3" footer="0.3"/>
  <pageSetup scale="76" fitToHeight="0" orientation="landscape" r:id="rId1"/>
  <rowBreaks count="2" manualBreakCount="2">
    <brk id="27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Nice</dc:creator>
  <cp:lastModifiedBy>Breanna Andrews</cp:lastModifiedBy>
  <cp:lastPrinted>2023-11-14T18:05:56Z</cp:lastPrinted>
  <dcterms:created xsi:type="dcterms:W3CDTF">2016-10-27T17:28:49Z</dcterms:created>
  <dcterms:modified xsi:type="dcterms:W3CDTF">2024-05-15T22:19:50Z</dcterms:modified>
</cp:coreProperties>
</file>