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Z:\Finance\Finance_Licensing\Budget Information\Budget FY24\Revision Files\"/>
    </mc:Choice>
  </mc:AlternateContent>
  <xr:revisionPtr revIDLastSave="0" documentId="13_ncr:1_{767DFCA9-03F9-4700-91F9-470F24141CF0}" xr6:coauthVersionLast="47" xr6:coauthVersionMax="47" xr10:uidLastSave="{00000000-0000-0000-0000-000000000000}"/>
  <bookViews>
    <workbookView xWindow="28680" yWindow="-120" windowWidth="29040" windowHeight="15720" activeTab="2" xr2:uid="{00000000-000D-0000-FFFF-FFFF00000000}"/>
  </bookViews>
  <sheets>
    <sheet name="Summary" sheetId="4" r:id="rId1"/>
    <sheet name="Revenues" sheetId="2" r:id="rId2"/>
    <sheet name="Expenditures " sheetId="3" r:id="rId3"/>
    <sheet name="Data" sheetId="8" r:id="rId4"/>
    <sheet name="Revenue %" sheetId="9" r:id="rId5"/>
    <sheet name="Expense %" sheetId="10" r:id="rId6"/>
  </sheets>
  <definedNames>
    <definedName name="ao" localSheetId="2">#REF!</definedName>
    <definedName name="ao">#REF!</definedName>
    <definedName name="_xlnm.Print_Titles" localSheetId="2">'Expenditures '!$1:$1</definedName>
    <definedName name="Z_F4414046_FD22_437F_B089_33F11C65E47D_.wvu.Cols" localSheetId="2" hidden="1">'Expenditures '!#REF!,'Expenditures '!#REF!,'Expenditures '!$H:$H</definedName>
    <definedName name="Z_F4414046_FD22_437F_B089_33F11C65E47D_.wvu.Cols" localSheetId="1" hidden="1">Revenues!#REF!,Revenues!$P:$U</definedName>
    <definedName name="Z_F4414046_FD22_437F_B089_33F11C65E47D_.wvu.PrintArea" localSheetId="2" hidden="1">'Expenditures '!$A$1:$N$237</definedName>
    <definedName name="Z_F4414046_FD22_437F_B089_33F11C65E47D_.wvu.PrintArea" localSheetId="1" hidden="1">Revenues!$A$1:$AA$36</definedName>
    <definedName name="Z_F4414046_FD22_437F_B089_33F11C65E47D_.wvu.PrintTitles" localSheetId="2" hidden="1">'Expenditures '!$1:$1</definedName>
    <definedName name="Z_F4414046_FD22_437F_B089_33F11C65E47D_.wvu.Rows" localSheetId="2" hidden="1">'Expenditures '!#REF!,'Expenditures '!#REF!,'Expenditures '!#REF!,'Expenditures '!#REF!,'Expenditures '!#REF!,'Expenditures '!#REF!,'Expenditures '!#REF!,'Expenditures '!$218:$226,'Expenditures '!$227:$237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17" i="3" l="1"/>
  <c r="G238" i="3" s="1"/>
  <c r="J217" i="3"/>
  <c r="J238" i="3" s="1"/>
  <c r="E217" i="3"/>
  <c r="I198" i="3"/>
  <c r="I194" i="3"/>
  <c r="H194" i="3"/>
  <c r="I169" i="3"/>
  <c r="H163" i="3"/>
  <c r="I115" i="3"/>
  <c r="H115" i="3"/>
  <c r="H217" i="3" s="1"/>
  <c r="H238" i="3" s="1"/>
  <c r="K83" i="3"/>
  <c r="L83" i="3" s="1"/>
  <c r="K84" i="3"/>
  <c r="L84" i="3" s="1"/>
  <c r="K85" i="3"/>
  <c r="L85" i="3" s="1"/>
  <c r="K86" i="3"/>
  <c r="L86" i="3" s="1"/>
  <c r="K87" i="3"/>
  <c r="L87" i="3" s="1"/>
  <c r="K88" i="3"/>
  <c r="L88" i="3" s="1"/>
  <c r="K89" i="3"/>
  <c r="L89" i="3" s="1"/>
  <c r="K90" i="3"/>
  <c r="L90" i="3" s="1"/>
  <c r="K91" i="3"/>
  <c r="L91" i="3" s="1"/>
  <c r="K92" i="3"/>
  <c r="L92" i="3" s="1"/>
  <c r="K93" i="3"/>
  <c r="L93" i="3" s="1"/>
  <c r="K94" i="3"/>
  <c r="L94" i="3" s="1"/>
  <c r="K95" i="3"/>
  <c r="L95" i="3" s="1"/>
  <c r="K96" i="3"/>
  <c r="L96" i="3"/>
  <c r="K97" i="3"/>
  <c r="L97" i="3" s="1"/>
  <c r="K98" i="3"/>
  <c r="L98" i="3"/>
  <c r="K99" i="3"/>
  <c r="L99" i="3" s="1"/>
  <c r="K100" i="3"/>
  <c r="L100" i="3" s="1"/>
  <c r="K101" i="3"/>
  <c r="L101" i="3" s="1"/>
  <c r="K102" i="3"/>
  <c r="L102" i="3"/>
  <c r="K103" i="3"/>
  <c r="L103" i="3" s="1"/>
  <c r="K104" i="3"/>
  <c r="L104" i="3" s="1"/>
  <c r="K105" i="3"/>
  <c r="L105" i="3" s="1"/>
  <c r="K106" i="3"/>
  <c r="L106" i="3" s="1"/>
  <c r="K107" i="3"/>
  <c r="L107" i="3" s="1"/>
  <c r="K108" i="3"/>
  <c r="L108" i="3" s="1"/>
  <c r="K109" i="3"/>
  <c r="L109" i="3" s="1"/>
  <c r="K110" i="3"/>
  <c r="L110" i="3" s="1"/>
  <c r="K111" i="3"/>
  <c r="L111" i="3" s="1"/>
  <c r="K112" i="3"/>
  <c r="L112" i="3" s="1"/>
  <c r="K113" i="3"/>
  <c r="L113" i="3" s="1"/>
  <c r="K114" i="3"/>
  <c r="L114" i="3" s="1"/>
  <c r="H30" i="3"/>
  <c r="V36" i="2"/>
  <c r="I217" i="3" l="1"/>
  <c r="I238" i="3" s="1"/>
  <c r="C194" i="3"/>
  <c r="D169" i="3"/>
  <c r="C163" i="3"/>
  <c r="C115"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C75" i="3"/>
  <c r="C30" i="3"/>
  <c r="B38" i="4"/>
  <c r="B15" i="4"/>
  <c r="C217" i="3" l="1"/>
  <c r="C238" i="3" s="1"/>
  <c r="E25" i="4"/>
  <c r="D35" i="4"/>
  <c r="D34" i="4"/>
  <c r="D33" i="4"/>
  <c r="D32" i="4"/>
  <c r="D30" i="4"/>
  <c r="D27" i="4"/>
  <c r="D23" i="4"/>
  <c r="D22" i="4"/>
  <c r="D21" i="4"/>
  <c r="D19" i="4"/>
  <c r="D18" i="4"/>
  <c r="C24" i="4"/>
  <c r="C23" i="4"/>
  <c r="C35" i="4"/>
  <c r="C34" i="4"/>
  <c r="E34" i="4" s="1"/>
  <c r="C33" i="4"/>
  <c r="C32" i="4"/>
  <c r="E32" i="4" s="1"/>
  <c r="C31" i="4"/>
  <c r="C30" i="4"/>
  <c r="C29" i="4"/>
  <c r="C28" i="4"/>
  <c r="C27" i="4"/>
  <c r="C26" i="4"/>
  <c r="C22" i="4"/>
  <c r="E22" i="4" s="1"/>
  <c r="C21" i="4"/>
  <c r="C20" i="4"/>
  <c r="C19" i="4"/>
  <c r="C18" i="4"/>
  <c r="D14" i="4"/>
  <c r="D13" i="4"/>
  <c r="D12" i="4"/>
  <c r="D11" i="4"/>
  <c r="D10" i="4"/>
  <c r="D9" i="4"/>
  <c r="C6" i="4"/>
  <c r="X3" i="2"/>
  <c r="X4" i="2"/>
  <c r="X5" i="2"/>
  <c r="X6" i="2"/>
  <c r="X7" i="2"/>
  <c r="X8" i="2"/>
  <c r="X9" i="2"/>
  <c r="X10" i="2"/>
  <c r="X11" i="2"/>
  <c r="X12" i="2"/>
  <c r="X13" i="2"/>
  <c r="X14" i="2"/>
  <c r="X15" i="2"/>
  <c r="X16" i="2"/>
  <c r="X17" i="2"/>
  <c r="X18" i="2"/>
  <c r="X19" i="2"/>
  <c r="X20" i="2"/>
  <c r="X21" i="2"/>
  <c r="X22" i="2"/>
  <c r="X23" i="2"/>
  <c r="X24" i="2"/>
  <c r="X25" i="2"/>
  <c r="AA25" i="2" s="1"/>
  <c r="X26" i="2"/>
  <c r="AA26" i="2" s="1"/>
  <c r="X27" i="2"/>
  <c r="AA27" i="2" s="1"/>
  <c r="X28" i="2"/>
  <c r="AA28" i="2" s="1"/>
  <c r="X29" i="2"/>
  <c r="AA29" i="2" s="1"/>
  <c r="X30" i="2"/>
  <c r="X31" i="2"/>
  <c r="AA31" i="2" s="1"/>
  <c r="X32" i="2"/>
  <c r="X33" i="2"/>
  <c r="AA33" i="2" s="1"/>
  <c r="X34" i="2"/>
  <c r="X35" i="2"/>
  <c r="X2" i="2"/>
  <c r="F6" i="4" s="1"/>
  <c r="L78" i="3"/>
  <c r="L216" i="3"/>
  <c r="L237" i="3"/>
  <c r="L223" i="3"/>
  <c r="L222" i="3"/>
  <c r="L221" i="3"/>
  <c r="L220" i="3"/>
  <c r="L219" i="3"/>
  <c r="L226" i="3" s="1"/>
  <c r="D130" i="3"/>
  <c r="D28" i="4" s="1"/>
  <c r="E238" i="3"/>
  <c r="F4" i="3"/>
  <c r="F5" i="3"/>
  <c r="F6" i="3"/>
  <c r="F7" i="3"/>
  <c r="F9" i="3"/>
  <c r="F10" i="3"/>
  <c r="F11" i="3"/>
  <c r="F12" i="3"/>
  <c r="F13" i="3"/>
  <c r="F15" i="3"/>
  <c r="F16" i="3"/>
  <c r="F17" i="3"/>
  <c r="F18" i="3"/>
  <c r="F19" i="3"/>
  <c r="F20" i="3"/>
  <c r="F21" i="3"/>
  <c r="F22" i="3"/>
  <c r="F23" i="3"/>
  <c r="F24" i="3"/>
  <c r="F25" i="3"/>
  <c r="F26" i="3"/>
  <c r="F27" i="3"/>
  <c r="F28" i="3"/>
  <c r="F29" i="3"/>
  <c r="F32" i="3"/>
  <c r="F33" i="3"/>
  <c r="F34" i="3"/>
  <c r="F35" i="3"/>
  <c r="F36" i="3"/>
  <c r="F38" i="3"/>
  <c r="F39" i="3"/>
  <c r="F40" i="3"/>
  <c r="F41" i="3"/>
  <c r="F42" i="3"/>
  <c r="F43" i="3"/>
  <c r="F44" i="3"/>
  <c r="F45" i="3"/>
  <c r="F46" i="3"/>
  <c r="F47" i="3"/>
  <c r="F50" i="3"/>
  <c r="F53" i="3"/>
  <c r="F54" i="3"/>
  <c r="F55" i="3"/>
  <c r="F56" i="3"/>
  <c r="F57" i="3"/>
  <c r="F58" i="3"/>
  <c r="F59" i="3"/>
  <c r="F60" i="3"/>
  <c r="F61" i="3"/>
  <c r="F62" i="3"/>
  <c r="F63" i="3"/>
  <c r="F64" i="3"/>
  <c r="F65" i="3"/>
  <c r="F66" i="3"/>
  <c r="F67" i="3"/>
  <c r="F68" i="3"/>
  <c r="F69" i="3"/>
  <c r="F70" i="3"/>
  <c r="F71" i="3"/>
  <c r="F72" i="3"/>
  <c r="F73" i="3"/>
  <c r="F74" i="3"/>
  <c r="F76" i="3"/>
  <c r="F77" i="3"/>
  <c r="F78" i="3"/>
  <c r="F79" i="3"/>
  <c r="F80" i="3"/>
  <c r="F81" i="3"/>
  <c r="N88" i="3"/>
  <c r="M90" i="3"/>
  <c r="N96" i="3"/>
  <c r="M98" i="3"/>
  <c r="M106" i="3"/>
  <c r="M114" i="3"/>
  <c r="F118" i="3"/>
  <c r="F119" i="3"/>
  <c r="F120" i="3"/>
  <c r="F121" i="3"/>
  <c r="F122" i="3"/>
  <c r="F123" i="3"/>
  <c r="F124" i="3"/>
  <c r="F125" i="3"/>
  <c r="F126" i="3"/>
  <c r="F127" i="3"/>
  <c r="F129" i="3"/>
  <c r="F132" i="3"/>
  <c r="F133" i="3"/>
  <c r="F134" i="3"/>
  <c r="F135" i="3"/>
  <c r="F136" i="3"/>
  <c r="F137" i="3"/>
  <c r="F138" i="3"/>
  <c r="F139" i="3"/>
  <c r="F140" i="3"/>
  <c r="F141" i="3"/>
  <c r="F142" i="3"/>
  <c r="F143" i="3"/>
  <c r="F144" i="3"/>
  <c r="F145" i="3"/>
  <c r="F146" i="3"/>
  <c r="F147" i="3"/>
  <c r="F148" i="3"/>
  <c r="F149" i="3"/>
  <c r="F150" i="3"/>
  <c r="F151" i="3"/>
  <c r="F152" i="3"/>
  <c r="F153" i="3"/>
  <c r="F154" i="3"/>
  <c r="F155" i="3"/>
  <c r="F156" i="3"/>
  <c r="F157" i="3"/>
  <c r="F158" i="3"/>
  <c r="F159" i="3"/>
  <c r="F160" i="3"/>
  <c r="F161" i="3"/>
  <c r="F162" i="3"/>
  <c r="F165" i="3"/>
  <c r="F166" i="3"/>
  <c r="F167" i="3"/>
  <c r="F168" i="3"/>
  <c r="F169" i="3"/>
  <c r="F171" i="3"/>
  <c r="F172" i="3"/>
  <c r="F173" i="3"/>
  <c r="F174" i="3"/>
  <c r="F175" i="3"/>
  <c r="F176" i="3"/>
  <c r="F177" i="3"/>
  <c r="F178" i="3"/>
  <c r="F179" i="3"/>
  <c r="F180" i="3"/>
  <c r="F181" i="3"/>
  <c r="F182" i="3"/>
  <c r="F183" i="3"/>
  <c r="F184" i="3"/>
  <c r="F185" i="3"/>
  <c r="F186" i="3"/>
  <c r="F187" i="3"/>
  <c r="F188" i="3"/>
  <c r="F189" i="3"/>
  <c r="F190" i="3"/>
  <c r="F191" i="3"/>
  <c r="F192" i="3"/>
  <c r="F193" i="3"/>
  <c r="F196" i="3"/>
  <c r="F197" i="3"/>
  <c r="F198" i="3"/>
  <c r="F200" i="3"/>
  <c r="F201" i="3"/>
  <c r="F203" i="3"/>
  <c r="F204" i="3"/>
  <c r="F205" i="3"/>
  <c r="F206" i="3"/>
  <c r="F207" i="3"/>
  <c r="F208" i="3"/>
  <c r="F209" i="3"/>
  <c r="F210" i="3"/>
  <c r="F211" i="3"/>
  <c r="F212" i="3"/>
  <c r="F214" i="3"/>
  <c r="F215" i="3"/>
  <c r="F3" i="3"/>
  <c r="K4" i="3"/>
  <c r="N4" i="3" s="1"/>
  <c r="K5" i="3"/>
  <c r="K6" i="3"/>
  <c r="K7" i="3"/>
  <c r="K9" i="3"/>
  <c r="K10" i="3"/>
  <c r="K11" i="3"/>
  <c r="K12" i="3"/>
  <c r="K13" i="3"/>
  <c r="N13" i="3" s="1"/>
  <c r="K15" i="3"/>
  <c r="L15" i="3" s="1"/>
  <c r="K16" i="3"/>
  <c r="L16" i="3" s="1"/>
  <c r="K17" i="3"/>
  <c r="L17" i="3" s="1"/>
  <c r="K18" i="3"/>
  <c r="L18" i="3" s="1"/>
  <c r="K19" i="3"/>
  <c r="L19" i="3" s="1"/>
  <c r="K20" i="3"/>
  <c r="K21" i="3"/>
  <c r="L21" i="3" s="1"/>
  <c r="K22" i="3"/>
  <c r="L22" i="3" s="1"/>
  <c r="K23" i="3"/>
  <c r="L23" i="3" s="1"/>
  <c r="K24" i="3"/>
  <c r="L24" i="3" s="1"/>
  <c r="K25" i="3"/>
  <c r="L25" i="3" s="1"/>
  <c r="K26" i="3"/>
  <c r="L26" i="3" s="1"/>
  <c r="K27" i="3"/>
  <c r="L27" i="3" s="1"/>
  <c r="K28" i="3"/>
  <c r="L28" i="3" s="1"/>
  <c r="K29" i="3"/>
  <c r="K30" i="3"/>
  <c r="L30" i="3" s="1"/>
  <c r="K32" i="3"/>
  <c r="K33" i="3"/>
  <c r="K34" i="3"/>
  <c r="K35" i="3"/>
  <c r="K36" i="3"/>
  <c r="K38" i="3"/>
  <c r="L38" i="3" s="1"/>
  <c r="K39" i="3"/>
  <c r="K40" i="3"/>
  <c r="K41" i="3"/>
  <c r="N41" i="3" s="1"/>
  <c r="K42" i="3"/>
  <c r="K43" i="3"/>
  <c r="M43" i="3" s="1"/>
  <c r="K44" i="3"/>
  <c r="K45" i="3"/>
  <c r="K46" i="3"/>
  <c r="K47" i="3"/>
  <c r="K50" i="3"/>
  <c r="K53" i="3"/>
  <c r="K54" i="3"/>
  <c r="K55" i="3"/>
  <c r="K56" i="3"/>
  <c r="K57" i="3"/>
  <c r="N57" i="3" s="1"/>
  <c r="K58" i="3"/>
  <c r="K59" i="3"/>
  <c r="M59" i="3" s="1"/>
  <c r="K60" i="3"/>
  <c r="K61" i="3"/>
  <c r="K62" i="3"/>
  <c r="L62" i="3" s="1"/>
  <c r="K63" i="3"/>
  <c r="L63" i="3" s="1"/>
  <c r="K64" i="3"/>
  <c r="L64" i="3" s="1"/>
  <c r="K65" i="3"/>
  <c r="K66" i="3"/>
  <c r="L66" i="3" s="1"/>
  <c r="K67" i="3"/>
  <c r="K68" i="3"/>
  <c r="K69" i="3"/>
  <c r="N69" i="3" s="1"/>
  <c r="K70" i="3"/>
  <c r="K71" i="3"/>
  <c r="L71" i="3" s="1"/>
  <c r="K72" i="3"/>
  <c r="K73" i="3"/>
  <c r="K74" i="3"/>
  <c r="K75" i="3"/>
  <c r="L75" i="3" s="1"/>
  <c r="K76" i="3"/>
  <c r="K77" i="3"/>
  <c r="K78" i="3"/>
  <c r="K79" i="3"/>
  <c r="L79" i="3" s="1"/>
  <c r="K80" i="3"/>
  <c r="K81" i="3"/>
  <c r="N86" i="3"/>
  <c r="N90" i="3"/>
  <c r="N91" i="3"/>
  <c r="N103" i="3"/>
  <c r="N110" i="3"/>
  <c r="K115" i="3"/>
  <c r="L115" i="3" s="1"/>
  <c r="K118" i="3"/>
  <c r="K119" i="3"/>
  <c r="K120" i="3"/>
  <c r="L120" i="3" s="1"/>
  <c r="K121" i="3"/>
  <c r="K122" i="3"/>
  <c r="L122" i="3" s="1"/>
  <c r="K123" i="3"/>
  <c r="K124" i="3"/>
  <c r="L124" i="3" s="1"/>
  <c r="K125" i="3"/>
  <c r="N125" i="3" s="1"/>
  <c r="K126" i="3"/>
  <c r="N126" i="3" s="1"/>
  <c r="K127" i="3"/>
  <c r="K129" i="3"/>
  <c r="L129" i="3" s="1"/>
  <c r="K130" i="3"/>
  <c r="L130" i="3" s="1"/>
  <c r="K132" i="3"/>
  <c r="K133" i="3"/>
  <c r="K134" i="3"/>
  <c r="K135" i="3"/>
  <c r="K136" i="3"/>
  <c r="L136" i="3" s="1"/>
  <c r="K137" i="3"/>
  <c r="K138" i="3"/>
  <c r="K139" i="3"/>
  <c r="K140" i="3"/>
  <c r="K141" i="3"/>
  <c r="K142" i="3"/>
  <c r="K143" i="3"/>
  <c r="K144" i="3"/>
  <c r="K145" i="3"/>
  <c r="K146" i="3"/>
  <c r="K147" i="3"/>
  <c r="L147" i="3" s="1"/>
  <c r="K148" i="3"/>
  <c r="L148" i="3" s="1"/>
  <c r="K149" i="3"/>
  <c r="K150" i="3"/>
  <c r="K151" i="3"/>
  <c r="L151" i="3" s="1"/>
  <c r="K152" i="3"/>
  <c r="K153" i="3"/>
  <c r="L153" i="3" s="1"/>
  <c r="K154" i="3"/>
  <c r="K155" i="3"/>
  <c r="K156" i="3"/>
  <c r="K157" i="3"/>
  <c r="K158" i="3"/>
  <c r="K159" i="3"/>
  <c r="K160" i="3"/>
  <c r="K161" i="3"/>
  <c r="K162" i="3"/>
  <c r="K163" i="3"/>
  <c r="L163" i="3" s="1"/>
  <c r="K165" i="3"/>
  <c r="L165" i="3" s="1"/>
  <c r="K166" i="3"/>
  <c r="L166" i="3" s="1"/>
  <c r="K167" i="3"/>
  <c r="L167" i="3" s="1"/>
  <c r="K168" i="3"/>
  <c r="K169" i="3"/>
  <c r="K171" i="3"/>
  <c r="L171" i="3" s="1"/>
  <c r="K172" i="3"/>
  <c r="K173" i="3"/>
  <c r="L173" i="3" s="1"/>
  <c r="K174" i="3"/>
  <c r="K175" i="3"/>
  <c r="K176" i="3"/>
  <c r="K177" i="3"/>
  <c r="K178" i="3"/>
  <c r="N178" i="3" s="1"/>
  <c r="K179" i="3"/>
  <c r="L179" i="3" s="1"/>
  <c r="K180" i="3"/>
  <c r="K181" i="3"/>
  <c r="K182" i="3"/>
  <c r="K183" i="3"/>
  <c r="K184" i="3"/>
  <c r="K185" i="3"/>
  <c r="K186" i="3"/>
  <c r="K187" i="3"/>
  <c r="L187" i="3" s="1"/>
  <c r="K188" i="3"/>
  <c r="K189" i="3"/>
  <c r="K190" i="3"/>
  <c r="N190" i="3" s="1"/>
  <c r="K191" i="3"/>
  <c r="N191" i="3" s="1"/>
  <c r="K192" i="3"/>
  <c r="K193" i="3"/>
  <c r="L193" i="3" s="1"/>
  <c r="K194" i="3"/>
  <c r="L194" i="3" s="1"/>
  <c r="K196" i="3"/>
  <c r="K197" i="3"/>
  <c r="K200" i="3"/>
  <c r="K201" i="3"/>
  <c r="K203" i="3"/>
  <c r="K204" i="3"/>
  <c r="K205" i="3"/>
  <c r="K206" i="3"/>
  <c r="M206" i="3" s="1"/>
  <c r="K207" i="3"/>
  <c r="N207" i="3" s="1"/>
  <c r="K208" i="3"/>
  <c r="K209" i="3"/>
  <c r="K210" i="3"/>
  <c r="L210" i="3" s="1"/>
  <c r="K211" i="3"/>
  <c r="K212" i="3"/>
  <c r="K214" i="3"/>
  <c r="K215" i="3"/>
  <c r="K3" i="3"/>
  <c r="M214" i="3" l="1"/>
  <c r="N200" i="3"/>
  <c r="N212" i="3"/>
  <c r="N197" i="3"/>
  <c r="M184" i="3"/>
  <c r="N172" i="3"/>
  <c r="M158" i="3"/>
  <c r="N146" i="3"/>
  <c r="M134" i="3"/>
  <c r="M211" i="3"/>
  <c r="N183" i="3"/>
  <c r="N119" i="3"/>
  <c r="N77" i="3"/>
  <c r="N185" i="3"/>
  <c r="E30" i="4"/>
  <c r="N141" i="3"/>
  <c r="N139" i="3"/>
  <c r="E21" i="4"/>
  <c r="E23" i="4"/>
  <c r="N152" i="3"/>
  <c r="N140" i="3"/>
  <c r="N72" i="3"/>
  <c r="N60" i="3"/>
  <c r="N44" i="3"/>
  <c r="N55" i="3"/>
  <c r="M11" i="3"/>
  <c r="N177" i="3"/>
  <c r="M38" i="3"/>
  <c r="N205" i="3"/>
  <c r="M29" i="3"/>
  <c r="N162" i="3"/>
  <c r="M150" i="3"/>
  <c r="N138" i="3"/>
  <c r="N70" i="3"/>
  <c r="N58" i="3"/>
  <c r="N42" i="3"/>
  <c r="N189" i="3"/>
  <c r="N123" i="3"/>
  <c r="N81" i="3"/>
  <c r="E33" i="4"/>
  <c r="N68" i="3"/>
  <c r="N56" i="3"/>
  <c r="N40" i="3"/>
  <c r="E19" i="4"/>
  <c r="M12" i="3"/>
  <c r="L206" i="3"/>
  <c r="E35" i="4"/>
  <c r="M182" i="3"/>
  <c r="L12" i="3"/>
  <c r="N208" i="3"/>
  <c r="M192" i="3"/>
  <c r="N180" i="3"/>
  <c r="M167" i="3"/>
  <c r="N188" i="3"/>
  <c r="N160" i="3"/>
  <c r="L123" i="3"/>
  <c r="N3" i="3"/>
  <c r="N159" i="3"/>
  <c r="N135" i="3"/>
  <c r="N121" i="3"/>
  <c r="M67" i="3"/>
  <c r="M55" i="3"/>
  <c r="M39" i="3"/>
  <c r="M197" i="3"/>
  <c r="L205" i="3"/>
  <c r="N78" i="3"/>
  <c r="N11" i="3"/>
  <c r="L200" i="3"/>
  <c r="L121" i="3"/>
  <c r="N186" i="3"/>
  <c r="N80" i="3"/>
  <c r="N54" i="3"/>
  <c r="N53" i="3"/>
  <c r="L197" i="3"/>
  <c r="E18" i="4"/>
  <c r="N157" i="3"/>
  <c r="N10" i="3"/>
  <c r="N209" i="3"/>
  <c r="N182" i="3"/>
  <c r="N156" i="3"/>
  <c r="N144" i="3"/>
  <c r="N132" i="3"/>
  <c r="N118" i="3"/>
  <c r="N76" i="3"/>
  <c r="N50" i="3"/>
  <c r="F23" i="4"/>
  <c r="N35" i="3"/>
  <c r="N9" i="3"/>
  <c r="M28" i="3"/>
  <c r="L119" i="3"/>
  <c r="N204" i="3"/>
  <c r="N210" i="3"/>
  <c r="M145" i="3"/>
  <c r="N193" i="3"/>
  <c r="N181" i="3"/>
  <c r="N168" i="3"/>
  <c r="N155" i="3"/>
  <c r="N143" i="3"/>
  <c r="M63" i="3"/>
  <c r="M47" i="3"/>
  <c r="M34" i="3"/>
  <c r="L7" i="3"/>
  <c r="M207" i="3"/>
  <c r="M125" i="3"/>
  <c r="L192" i="3"/>
  <c r="L81" i="3"/>
  <c r="M176" i="3"/>
  <c r="N174" i="3"/>
  <c r="N122" i="3"/>
  <c r="N120" i="3"/>
  <c r="M196" i="3"/>
  <c r="K198" i="3"/>
  <c r="N198" i="3" s="1"/>
  <c r="N133" i="3"/>
  <c r="N36" i="3"/>
  <c r="N154" i="3"/>
  <c r="M142" i="3"/>
  <c r="N74" i="3"/>
  <c r="N62" i="3"/>
  <c r="N46" i="3"/>
  <c r="N33" i="3"/>
  <c r="N20" i="3"/>
  <c r="N6" i="3"/>
  <c r="N124" i="3"/>
  <c r="L212" i="3"/>
  <c r="L224" i="3" s="1"/>
  <c r="L191" i="3"/>
  <c r="L80" i="3"/>
  <c r="N65" i="3"/>
  <c r="N127" i="3"/>
  <c r="N73" i="3"/>
  <c r="N61" i="3"/>
  <c r="N45" i="3"/>
  <c r="N32" i="3"/>
  <c r="N5" i="3"/>
  <c r="M81" i="3"/>
  <c r="N79" i="3"/>
  <c r="L211" i="3"/>
  <c r="L13" i="3"/>
  <c r="L209" i="3"/>
  <c r="L126" i="3"/>
  <c r="L77" i="3"/>
  <c r="L11" i="3"/>
  <c r="E27" i="4"/>
  <c r="L208" i="3"/>
  <c r="L125" i="3"/>
  <c r="L76" i="3"/>
  <c r="E28" i="4"/>
  <c r="M203" i="3"/>
  <c r="N215" i="3"/>
  <c r="N201" i="3"/>
  <c r="N175" i="3"/>
  <c r="M161" i="3"/>
  <c r="N149" i="3"/>
  <c r="M137" i="3"/>
  <c r="L207" i="3"/>
  <c r="F130" i="3"/>
  <c r="L214" i="3"/>
  <c r="L203" i="3"/>
  <c r="L201" i="3"/>
  <c r="L196" i="3"/>
  <c r="L190" i="3"/>
  <c r="L188" i="3"/>
  <c r="L178" i="3"/>
  <c r="L177" i="3"/>
  <c r="L176" i="3"/>
  <c r="L189" i="3"/>
  <c r="L175" i="3"/>
  <c r="L186" i="3"/>
  <c r="L174" i="3"/>
  <c r="L185" i="3"/>
  <c r="M190" i="3"/>
  <c r="L184" i="3"/>
  <c r="L172" i="3"/>
  <c r="L183" i="3"/>
  <c r="L182" i="3"/>
  <c r="L181" i="3"/>
  <c r="L180" i="3"/>
  <c r="L168" i="3"/>
  <c r="M165" i="3"/>
  <c r="L162" i="3"/>
  <c r="L161" i="3"/>
  <c r="L160" i="3"/>
  <c r="M148" i="3"/>
  <c r="M156" i="3"/>
  <c r="M132" i="3"/>
  <c r="L141" i="3"/>
  <c r="L152" i="3"/>
  <c r="L140" i="3"/>
  <c r="L139" i="3"/>
  <c r="L150" i="3"/>
  <c r="L138" i="3"/>
  <c r="L149" i="3"/>
  <c r="L137" i="3"/>
  <c r="L159" i="3"/>
  <c r="L135" i="3"/>
  <c r="L158" i="3"/>
  <c r="L146" i="3"/>
  <c r="L134" i="3"/>
  <c r="M140" i="3"/>
  <c r="L157" i="3"/>
  <c r="L145" i="3"/>
  <c r="L133" i="3"/>
  <c r="L156" i="3"/>
  <c r="L144" i="3"/>
  <c r="L132" i="3"/>
  <c r="L155" i="3"/>
  <c r="L143" i="3"/>
  <c r="L154" i="3"/>
  <c r="L142" i="3"/>
  <c r="L118" i="3"/>
  <c r="M56" i="3"/>
  <c r="N71" i="3"/>
  <c r="M66" i="3"/>
  <c r="N63" i="3"/>
  <c r="L74" i="3"/>
  <c r="L67" i="3"/>
  <c r="L55" i="3"/>
  <c r="M58" i="3"/>
  <c r="L54" i="3"/>
  <c r="L65" i="3"/>
  <c r="L53" i="3"/>
  <c r="M64" i="3"/>
  <c r="L72" i="3"/>
  <c r="L60" i="3"/>
  <c r="L73" i="3"/>
  <c r="L59" i="3"/>
  <c r="L61" i="3"/>
  <c r="L70" i="3"/>
  <c r="L58" i="3"/>
  <c r="L69" i="3"/>
  <c r="L57" i="3"/>
  <c r="L68" i="3"/>
  <c r="L56" i="3"/>
  <c r="L50" i="3"/>
  <c r="L41" i="3"/>
  <c r="L40" i="3"/>
  <c r="M46" i="3"/>
  <c r="M44" i="3"/>
  <c r="L39" i="3"/>
  <c r="L46" i="3"/>
  <c r="L45" i="3"/>
  <c r="N43" i="3"/>
  <c r="L44" i="3"/>
  <c r="L43" i="3"/>
  <c r="L42" i="3"/>
  <c r="L34" i="3"/>
  <c r="L33" i="3"/>
  <c r="M35" i="3"/>
  <c r="L32" i="3"/>
  <c r="L36" i="3"/>
  <c r="L35" i="3"/>
  <c r="L3" i="3"/>
  <c r="L9" i="3"/>
  <c r="N22" i="3"/>
  <c r="M3" i="3"/>
  <c r="L20" i="3"/>
  <c r="L6" i="3"/>
  <c r="M20" i="3"/>
  <c r="L5" i="3"/>
  <c r="L4" i="3"/>
  <c r="L10" i="3"/>
  <c r="L29" i="3"/>
  <c r="N173" i="3"/>
  <c r="N169" i="3"/>
  <c r="N166" i="3"/>
  <c r="N165" i="3"/>
  <c r="M153" i="3"/>
  <c r="N151" i="3"/>
  <c r="N148" i="3"/>
  <c r="N147" i="3"/>
  <c r="N136" i="3"/>
  <c r="N113" i="3"/>
  <c r="N89" i="3"/>
  <c r="N101" i="3"/>
  <c r="N84" i="3"/>
  <c r="N93" i="3"/>
  <c r="M105" i="3"/>
  <c r="N108" i="3"/>
  <c r="M97" i="3"/>
  <c r="N109" i="3"/>
  <c r="N85" i="3"/>
  <c r="N107" i="3"/>
  <c r="M83" i="3"/>
  <c r="N104" i="3"/>
  <c r="N112" i="3"/>
  <c r="N111" i="3"/>
  <c r="M99" i="3"/>
  <c r="N87" i="3"/>
  <c r="N102" i="3"/>
  <c r="N100" i="3"/>
  <c r="N95" i="3"/>
  <c r="N92" i="3"/>
  <c r="N64" i="3"/>
  <c r="N66" i="3"/>
  <c r="N18" i="3"/>
  <c r="N19" i="3"/>
  <c r="N28" i="3"/>
  <c r="N27" i="3"/>
  <c r="N23" i="3"/>
  <c r="N26" i="3"/>
  <c r="N24" i="3"/>
  <c r="N16" i="3"/>
  <c r="N15" i="3"/>
  <c r="M21" i="3"/>
  <c r="C38" i="4"/>
  <c r="L215" i="3"/>
  <c r="L204" i="3"/>
  <c r="L127" i="3"/>
  <c r="L169" i="3"/>
  <c r="L47" i="3"/>
  <c r="M144" i="3"/>
  <c r="N98" i="3"/>
  <c r="M187" i="3"/>
  <c r="M179" i="3"/>
  <c r="M171" i="3"/>
  <c r="M208" i="3"/>
  <c r="M188" i="3"/>
  <c r="M180" i="3"/>
  <c r="M172" i="3"/>
  <c r="M107" i="3"/>
  <c r="M91" i="3"/>
  <c r="M73" i="3"/>
  <c r="M65" i="3"/>
  <c r="M57" i="3"/>
  <c r="M45" i="3"/>
  <c r="M36" i="3"/>
  <c r="M26" i="3"/>
  <c r="M18" i="3"/>
  <c r="M9" i="3"/>
  <c r="N206" i="3"/>
  <c r="N196" i="3"/>
  <c r="N187" i="3"/>
  <c r="N179" i="3"/>
  <c r="N171" i="3"/>
  <c r="N161" i="3"/>
  <c r="N153" i="3"/>
  <c r="N145" i="3"/>
  <c r="N137" i="3"/>
  <c r="N99" i="3"/>
  <c r="N214" i="3"/>
  <c r="N106" i="3"/>
  <c r="M215" i="3"/>
  <c r="M186" i="3"/>
  <c r="M178" i="3"/>
  <c r="M169" i="3"/>
  <c r="M159" i="3"/>
  <c r="M151" i="3"/>
  <c r="M143" i="3"/>
  <c r="M135" i="3"/>
  <c r="M124" i="3"/>
  <c r="M113" i="3"/>
  <c r="M89" i="3"/>
  <c r="M80" i="3"/>
  <c r="M24" i="3"/>
  <c r="M16" i="3"/>
  <c r="M6" i="3"/>
  <c r="N105" i="3"/>
  <c r="N97" i="3"/>
  <c r="N21" i="3"/>
  <c r="M205" i="3"/>
  <c r="M193" i="3"/>
  <c r="M185" i="3"/>
  <c r="M177" i="3"/>
  <c r="M168" i="3"/>
  <c r="M123" i="3"/>
  <c r="M70" i="3"/>
  <c r="M62" i="3"/>
  <c r="M54" i="3"/>
  <c r="M42" i="3"/>
  <c r="M33" i="3"/>
  <c r="M23" i="3"/>
  <c r="M15" i="3"/>
  <c r="M5" i="3"/>
  <c r="N211" i="3"/>
  <c r="N203" i="3"/>
  <c r="N192" i="3"/>
  <c r="N184" i="3"/>
  <c r="N176" i="3"/>
  <c r="N167" i="3"/>
  <c r="N158" i="3"/>
  <c r="N150" i="3"/>
  <c r="N142" i="3"/>
  <c r="N134" i="3"/>
  <c r="N29" i="3"/>
  <c r="M136" i="3"/>
  <c r="M72" i="3"/>
  <c r="M212" i="3"/>
  <c r="M204" i="3"/>
  <c r="M157" i="3"/>
  <c r="M149" i="3"/>
  <c r="M141" i="3"/>
  <c r="M133" i="3"/>
  <c r="M111" i="3"/>
  <c r="M103" i="3"/>
  <c r="M95" i="3"/>
  <c r="M87" i="3"/>
  <c r="M78" i="3"/>
  <c r="M61" i="3"/>
  <c r="M53" i="3"/>
  <c r="M41" i="3"/>
  <c r="M32" i="3"/>
  <c r="M22" i="3"/>
  <c r="M13" i="3"/>
  <c r="M4" i="3"/>
  <c r="M152" i="3"/>
  <c r="M25" i="3"/>
  <c r="M17" i="3"/>
  <c r="M7" i="3"/>
  <c r="M191" i="3"/>
  <c r="M183" i="3"/>
  <c r="M175" i="3"/>
  <c r="M166" i="3"/>
  <c r="M121" i="3"/>
  <c r="M68" i="3"/>
  <c r="M60" i="3"/>
  <c r="M50" i="3"/>
  <c r="M40" i="3"/>
  <c r="N67" i="3"/>
  <c r="N59" i="3"/>
  <c r="N47" i="3"/>
  <c r="N7" i="3"/>
  <c r="M160" i="3"/>
  <c r="M210" i="3"/>
  <c r="M201" i="3"/>
  <c r="M174" i="3"/>
  <c r="M155" i="3"/>
  <c r="M147" i="3"/>
  <c r="M139" i="3"/>
  <c r="N129" i="3"/>
  <c r="M109" i="3"/>
  <c r="M101" i="3"/>
  <c r="M93" i="3"/>
  <c r="M85" i="3"/>
  <c r="M76" i="3"/>
  <c r="N83" i="3"/>
  <c r="N17" i="3"/>
  <c r="N114" i="3"/>
  <c r="M209" i="3"/>
  <c r="M200" i="3"/>
  <c r="M189" i="3"/>
  <c r="M181" i="3"/>
  <c r="M173" i="3"/>
  <c r="M162" i="3"/>
  <c r="M154" i="3"/>
  <c r="M146" i="3"/>
  <c r="M138" i="3"/>
  <c r="M127" i="3"/>
  <c r="M119" i="3"/>
  <c r="M74" i="3"/>
  <c r="M27" i="3"/>
  <c r="M19" i="3"/>
  <c r="M10" i="3"/>
  <c r="N34" i="3"/>
  <c r="M126" i="3"/>
  <c r="M118" i="3"/>
  <c r="M108" i="3"/>
  <c r="M100" i="3"/>
  <c r="M92" i="3"/>
  <c r="M84" i="3"/>
  <c r="M122" i="3"/>
  <c r="M112" i="3"/>
  <c r="M104" i="3"/>
  <c r="M96" i="3"/>
  <c r="M88" i="3"/>
  <c r="M79" i="3"/>
  <c r="M71" i="3"/>
  <c r="M129" i="3"/>
  <c r="M120" i="3"/>
  <c r="M110" i="3"/>
  <c r="M102" i="3"/>
  <c r="M94" i="3"/>
  <c r="M86" i="3"/>
  <c r="M77" i="3"/>
  <c r="M69" i="3"/>
  <c r="L198" i="3" l="1"/>
  <c r="M198" i="3"/>
  <c r="K217" i="3"/>
  <c r="M130" i="3"/>
  <c r="N130" i="3"/>
  <c r="Y25" i="2"/>
  <c r="U36" i="2"/>
  <c r="W36" i="2"/>
  <c r="T36" i="2"/>
  <c r="P36" i="2"/>
  <c r="K238" i="3" l="1"/>
  <c r="L217" i="3"/>
  <c r="Q36" i="2"/>
  <c r="D194" i="3"/>
  <c r="D163" i="3"/>
  <c r="D115" i="3"/>
  <c r="D75" i="3"/>
  <c r="D30" i="3"/>
  <c r="D217" i="3" s="1"/>
  <c r="S25" i="2"/>
  <c r="Z25" i="2" s="1"/>
  <c r="F194" i="3" l="1"/>
  <c r="M194" i="3" s="1"/>
  <c r="D31" i="4"/>
  <c r="E31" i="4" s="1"/>
  <c r="F163" i="3"/>
  <c r="M163" i="3" s="1"/>
  <c r="D29" i="4"/>
  <c r="E29" i="4" s="1"/>
  <c r="F115" i="3"/>
  <c r="N115" i="3" s="1"/>
  <c r="D26" i="4"/>
  <c r="E26" i="4" s="1"/>
  <c r="F75" i="3"/>
  <c r="M75" i="3" s="1"/>
  <c r="D24" i="4"/>
  <c r="E24" i="4" s="1"/>
  <c r="F30" i="3"/>
  <c r="D20" i="4"/>
  <c r="N30" i="3"/>
  <c r="M30" i="3" l="1"/>
  <c r="F217" i="3"/>
  <c r="N217" i="3" s="1"/>
  <c r="N194" i="3"/>
  <c r="N163" i="3"/>
  <c r="M115" i="3"/>
  <c r="N75" i="3"/>
  <c r="E20" i="4"/>
  <c r="E38" i="4" s="1"/>
  <c r="D38" i="4"/>
  <c r="D238" i="3"/>
  <c r="S2" i="2" l="1"/>
  <c r="E6" i="4" l="1"/>
  <c r="S26" i="2" l="1"/>
  <c r="S24" i="2"/>
  <c r="S22" i="2"/>
  <c r="S21" i="2"/>
  <c r="S18" i="2"/>
  <c r="S11" i="2"/>
  <c r="S10" i="2"/>
  <c r="S9" i="2"/>
  <c r="S8" i="2"/>
  <c r="S7" i="2"/>
  <c r="S6" i="2"/>
  <c r="S5" i="2"/>
  <c r="S3" i="2"/>
  <c r="L36" i="2" l="1"/>
  <c r="S4" i="2"/>
  <c r="S14" i="2"/>
  <c r="S15" i="2"/>
  <c r="S16" i="2"/>
  <c r="S17" i="2"/>
  <c r="S20" i="2"/>
  <c r="S28" i="2"/>
  <c r="S29" i="2"/>
  <c r="S30" i="2"/>
  <c r="S31" i="2"/>
  <c r="S32" i="2"/>
  <c r="S33" i="2"/>
  <c r="S34" i="2"/>
  <c r="S35" i="2"/>
  <c r="S27" i="2" l="1"/>
  <c r="C14" i="4"/>
  <c r="C9" i="4"/>
  <c r="S13" i="2"/>
  <c r="C11" i="4"/>
  <c r="S12" i="2"/>
  <c r="C10" i="4"/>
  <c r="S23" i="2"/>
  <c r="C13" i="4"/>
  <c r="S19" i="2"/>
  <c r="C12" i="4"/>
  <c r="S36" i="2"/>
  <c r="F238" i="3" l="1"/>
  <c r="E10" i="4"/>
  <c r="E11" i="4"/>
  <c r="E12" i="4"/>
  <c r="E9" i="4"/>
  <c r="E13" i="4"/>
  <c r="E14" i="4"/>
  <c r="K36" i="2"/>
  <c r="J36" i="2" l="1"/>
  <c r="I36" i="2" l="1"/>
  <c r="C15" i="4" l="1"/>
  <c r="H36" i="2" l="1"/>
  <c r="Y2" i="2" l="1"/>
  <c r="Z2" i="2"/>
  <c r="AA2" i="2"/>
  <c r="Y27" i="2" l="1"/>
  <c r="Z27" i="2"/>
  <c r="G36" i="2"/>
  <c r="D37" i="4" l="1"/>
  <c r="E37" i="4" s="1"/>
  <c r="D36" i="4"/>
  <c r="E36" i="4" s="1"/>
  <c r="D15" i="4" l="1"/>
  <c r="Y31" i="2" l="1"/>
  <c r="Z31" i="2"/>
  <c r="Y3" i="2"/>
  <c r="Z3" i="2"/>
  <c r="C9" i="8"/>
  <c r="Y24" i="2"/>
  <c r="Z24" i="2"/>
  <c r="Y17" i="2" l="1"/>
  <c r="Z17" i="2"/>
  <c r="AA17" i="2"/>
  <c r="D9" i="8" l="1"/>
  <c r="B9" i="8" s="1"/>
  <c r="F36" i="2"/>
  <c r="O36" i="2" l="1"/>
  <c r="D8" i="8" l="1"/>
  <c r="D4" i="8"/>
  <c r="D5" i="8"/>
  <c r="D7" i="8"/>
  <c r="D11" i="8"/>
  <c r="D10" i="8"/>
  <c r="D6" i="8"/>
  <c r="D3" i="8"/>
  <c r="D2" i="8"/>
  <c r="N36" i="2" l="1"/>
  <c r="M36" i="2"/>
  <c r="Y30" i="2" l="1"/>
  <c r="Z30" i="2"/>
  <c r="C2" i="8"/>
  <c r="B2" i="8" s="1"/>
  <c r="C6" i="8" l="1"/>
  <c r="B6" i="8" s="1"/>
  <c r="Y16" i="2"/>
  <c r="Z16" i="2"/>
  <c r="C11" i="8"/>
  <c r="B11" i="8" s="1"/>
  <c r="Y8" i="2"/>
  <c r="Z8" i="2"/>
  <c r="Y23" i="2"/>
  <c r="Z23" i="2"/>
  <c r="Y22" i="2"/>
  <c r="Z22" i="2"/>
  <c r="C5" i="8"/>
  <c r="B5" i="8" s="1"/>
  <c r="Y13" i="2"/>
  <c r="Z13" i="2"/>
  <c r="Y5" i="2"/>
  <c r="Z5" i="2"/>
  <c r="C3" i="8"/>
  <c r="B3" i="8" s="1"/>
  <c r="Y7" i="2"/>
  <c r="Z7" i="2"/>
  <c r="Y21" i="2"/>
  <c r="Z21" i="2"/>
  <c r="Y4" i="2"/>
  <c r="Z4" i="2"/>
  <c r="Y15" i="2"/>
  <c r="Z15" i="2"/>
  <c r="Y26" i="2"/>
  <c r="Z26" i="2"/>
  <c r="C4" i="8"/>
  <c r="B4" i="8" s="1"/>
  <c r="Y14" i="2"/>
  <c r="Z14" i="2"/>
  <c r="Y35" i="2"/>
  <c r="Z35" i="2"/>
  <c r="Y19" i="2"/>
  <c r="Z19" i="2"/>
  <c r="Y28" i="2"/>
  <c r="Z28" i="2"/>
  <c r="Y6" i="2"/>
  <c r="Z6" i="2"/>
  <c r="Y12" i="2"/>
  <c r="Z12" i="2"/>
  <c r="Y34" i="2"/>
  <c r="Z34" i="2"/>
  <c r="Y20" i="2"/>
  <c r="Z20" i="2"/>
  <c r="C8" i="8"/>
  <c r="B8" i="8" s="1"/>
  <c r="Y11" i="2"/>
  <c r="Z11" i="2"/>
  <c r="Y32" i="2"/>
  <c r="Z32" i="2"/>
  <c r="C7" i="8"/>
  <c r="B7" i="8" s="1"/>
  <c r="Y10" i="2"/>
  <c r="Z10" i="2"/>
  <c r="Y29" i="2"/>
  <c r="Z29" i="2"/>
  <c r="Y18" i="2"/>
  <c r="Z18" i="2"/>
  <c r="Y9" i="2"/>
  <c r="Z9" i="2"/>
  <c r="C10" i="8"/>
  <c r="B10" i="8" s="1"/>
  <c r="F11" i="4"/>
  <c r="Y33" i="2" l="1"/>
  <c r="Z33" i="2"/>
  <c r="X36" i="2"/>
  <c r="AA36" i="2" s="1"/>
  <c r="F36" i="4"/>
  <c r="Y36" i="2" l="1"/>
  <c r="Z36" i="2"/>
  <c r="H23" i="4"/>
  <c r="G23" i="4"/>
  <c r="F37" i="4"/>
  <c r="F12" i="4"/>
  <c r="E36" i="2"/>
  <c r="F30" i="4"/>
  <c r="C21" i="8" s="1"/>
  <c r="F27" i="4"/>
  <c r="F28" i="4"/>
  <c r="F22" i="4"/>
  <c r="F21" i="4"/>
  <c r="C17" i="8" s="1"/>
  <c r="F35" i="4" l="1"/>
  <c r="F34" i="4"/>
  <c r="F31" i="4"/>
  <c r="C22" i="8" s="1"/>
  <c r="F25" i="4"/>
  <c r="F29" i="4"/>
  <c r="C20" i="8" s="1"/>
  <c r="F32" i="4"/>
  <c r="C23" i="8" s="1"/>
  <c r="F24" i="4"/>
  <c r="C18" i="8" s="1"/>
  <c r="F14" i="4"/>
  <c r="F10" i="4"/>
  <c r="F9" i="4"/>
  <c r="G9" i="4" s="1"/>
  <c r="F13" i="4"/>
  <c r="F20" i="4"/>
  <c r="C16" i="8" s="1"/>
  <c r="F19" i="4" l="1"/>
  <c r="C15" i="8" s="1"/>
  <c r="F18" i="4"/>
  <c r="F15" i="4"/>
  <c r="C14" i="8" l="1"/>
  <c r="G6" i="4"/>
  <c r="H6" i="4"/>
  <c r="G37" i="4" l="1"/>
  <c r="G10" i="4"/>
  <c r="H9" i="4"/>
  <c r="AA24" i="2"/>
  <c r="D16" i="8" l="1"/>
  <c r="B16" i="8" s="1"/>
  <c r="G34" i="4"/>
  <c r="G36" i="4"/>
  <c r="G35" i="4"/>
  <c r="H10" i="4"/>
  <c r="D23" i="8"/>
  <c r="B23" i="8" s="1"/>
  <c r="D15" i="8"/>
  <c r="B15" i="8" s="1"/>
  <c r="G13" i="4"/>
  <c r="H13" i="4"/>
  <c r="E15" i="4"/>
  <c r="G11" i="4"/>
  <c r="H11" i="4"/>
  <c r="G12" i="4"/>
  <c r="H12" i="4"/>
  <c r="G14" i="4"/>
  <c r="H14" i="4"/>
  <c r="M237" i="3"/>
  <c r="V234" i="3"/>
  <c r="K236" i="3"/>
  <c r="K235" i="3"/>
  <c r="K234" i="3"/>
  <c r="K233" i="3"/>
  <c r="K232" i="3"/>
  <c r="K231" i="3"/>
  <c r="K230" i="3"/>
  <c r="K237" i="3" s="1"/>
  <c r="N236" i="3"/>
  <c r="D36" i="2"/>
  <c r="C36" i="2"/>
  <c r="AA21" i="2"/>
  <c r="AA10" i="2"/>
  <c r="F26" i="4" l="1"/>
  <c r="N235" i="3"/>
  <c r="H34" i="4"/>
  <c r="H20" i="4"/>
  <c r="G20" i="4"/>
  <c r="G19" i="4"/>
  <c r="H19" i="4"/>
  <c r="H32" i="4"/>
  <c r="G32" i="4"/>
  <c r="G15" i="4"/>
  <c r="H15" i="4"/>
  <c r="AA3" i="2"/>
  <c r="V236" i="3"/>
  <c r="AA6" i="2"/>
  <c r="K220" i="3"/>
  <c r="AA5" i="2"/>
  <c r="AA9" i="2"/>
  <c r="K221" i="3"/>
  <c r="V232" i="3"/>
  <c r="AA7" i="2"/>
  <c r="V233" i="3"/>
  <c r="AA8" i="2"/>
  <c r="V231" i="3"/>
  <c r="V235" i="3"/>
  <c r="V230" i="3"/>
  <c r="V237" i="3" s="1"/>
  <c r="AA14" i="2"/>
  <c r="AA18" i="2"/>
  <c r="AA11" i="2"/>
  <c r="AA16" i="2"/>
  <c r="AA19" i="2"/>
  <c r="AA13" i="2"/>
  <c r="C19" i="8" l="1"/>
  <c r="M217" i="3"/>
  <c r="G22" i="4"/>
  <c r="F33" i="4"/>
  <c r="H33" i="4" s="1"/>
  <c r="D21" i="8"/>
  <c r="B21" i="8" s="1"/>
  <c r="D17" i="8"/>
  <c r="B17" i="8" s="1"/>
  <c r="G27" i="4"/>
  <c r="H27" i="4"/>
  <c r="G28" i="4"/>
  <c r="H28" i="4"/>
  <c r="K224" i="3"/>
  <c r="N224" i="3" s="1"/>
  <c r="N234" i="3"/>
  <c r="N232" i="3"/>
  <c r="M224" i="3"/>
  <c r="N233" i="3"/>
  <c r="K223" i="3"/>
  <c r="D22" i="8"/>
  <c r="B22" i="8" s="1"/>
  <c r="D20" i="8"/>
  <c r="B20" i="8" s="1"/>
  <c r="F38" i="4" l="1"/>
  <c r="H22" i="4"/>
  <c r="G25" i="4"/>
  <c r="D14" i="8"/>
  <c r="B14" i="8" s="1"/>
  <c r="G33" i="4"/>
  <c r="D19" i="8"/>
  <c r="B19" i="8" s="1"/>
  <c r="H31" i="4"/>
  <c r="G31" i="4"/>
  <c r="H29" i="4"/>
  <c r="G29" i="4"/>
  <c r="G30" i="4"/>
  <c r="H30" i="4"/>
  <c r="G18" i="4"/>
  <c r="H18" i="4"/>
  <c r="H21" i="4"/>
  <c r="G21" i="4"/>
  <c r="D18" i="8"/>
  <c r="B18" i="8" s="1"/>
  <c r="N223" i="3"/>
  <c r="N221" i="3"/>
  <c r="N231" i="3"/>
  <c r="K219" i="3"/>
  <c r="M220" i="3"/>
  <c r="F40" i="4" l="1"/>
  <c r="K225" i="3"/>
  <c r="G26" i="4"/>
  <c r="H26" i="4"/>
  <c r="H24" i="4"/>
  <c r="G24" i="4"/>
  <c r="N220" i="3"/>
  <c r="M223" i="3"/>
  <c r="K226" i="3"/>
  <c r="M221" i="3"/>
  <c r="K222" i="3"/>
  <c r="N222" i="3" s="1"/>
  <c r="G38" i="4" l="1"/>
  <c r="H38" i="4"/>
  <c r="M219" i="3"/>
  <c r="M226" i="3" s="1"/>
  <c r="N230" i="3"/>
  <c r="N226" i="3"/>
  <c r="M222" i="3"/>
  <c r="N219" i="3"/>
  <c r="N237"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Bontoft</author>
    <author>Chris</author>
  </authors>
  <commentList>
    <comment ref="B39" authorId="0" shapeId="0" xr:uid="{00000000-0006-0000-0200-000001000000}">
      <text>
        <r>
          <rPr>
            <b/>
            <sz val="8"/>
            <color indexed="81"/>
            <rFont val="Tahoma"/>
            <family val="2"/>
          </rPr>
          <t>Chris Bontoft:</t>
        </r>
        <r>
          <rPr>
            <sz val="8"/>
            <color indexed="81"/>
            <rFont val="Tahoma"/>
            <family val="2"/>
          </rPr>
          <t xml:space="preserve">
Based on 2000 Census population of 2,951 @ $0.37 assessment per person.</t>
        </r>
      </text>
    </comment>
    <comment ref="B50" authorId="0" shapeId="0" xr:uid="{17CBD4D6-87BC-4CF1-A5CD-AB055DAB6299}">
      <text>
        <r>
          <rPr>
            <b/>
            <sz val="8"/>
            <color indexed="81"/>
            <rFont val="Tahoma"/>
            <family val="2"/>
          </rPr>
          <t>Chris Bontoft:</t>
        </r>
        <r>
          <rPr>
            <sz val="8"/>
            <color indexed="81"/>
            <rFont val="Tahoma"/>
            <family val="2"/>
          </rPr>
          <t xml:space="preserve">
Based on 2000 Census population of 2,951 @ $0.37 assessment per person.</t>
        </r>
      </text>
    </comment>
    <comment ref="L201" authorId="1" shapeId="0" xr:uid="{6ADF2878-2412-43FA-8778-9921D605C630}">
      <text>
        <r>
          <rPr>
            <b/>
            <sz val="8"/>
            <color indexed="81"/>
            <rFont val="Tahoma"/>
            <family val="2"/>
          </rPr>
          <t>Chris:</t>
        </r>
        <r>
          <rPr>
            <sz val="8"/>
            <color indexed="81"/>
            <rFont val="Tahoma"/>
            <family val="2"/>
          </rPr>
          <t xml:space="preserve">
Initial budget $100,000</t>
        </r>
      </text>
    </comment>
    <comment ref="M201" authorId="1" shapeId="0" xr:uid="{00000000-0006-0000-0200-00000A000000}">
      <text>
        <r>
          <rPr>
            <b/>
            <sz val="8"/>
            <color indexed="81"/>
            <rFont val="Tahoma"/>
            <family val="2"/>
          </rPr>
          <t>Chris:</t>
        </r>
        <r>
          <rPr>
            <sz val="8"/>
            <color indexed="81"/>
            <rFont val="Tahoma"/>
            <family val="2"/>
          </rPr>
          <t xml:space="preserve">
Initial budget $100,000</t>
        </r>
      </text>
    </comment>
    <comment ref="L204" authorId="1" shapeId="0" xr:uid="{499387EE-F543-46AD-9F35-46E8144BCC81}">
      <text>
        <r>
          <rPr>
            <b/>
            <sz val="8"/>
            <color indexed="81"/>
            <rFont val="Tahoma"/>
            <family val="2"/>
          </rPr>
          <t>Chris:</t>
        </r>
        <r>
          <rPr>
            <sz val="8"/>
            <color indexed="81"/>
            <rFont val="Tahoma"/>
            <family val="2"/>
          </rPr>
          <t xml:space="preserve">
Initial budget $100,000</t>
        </r>
      </text>
    </comment>
    <comment ref="M204" authorId="1" shapeId="0" xr:uid="{00000000-0006-0000-0200-00000C000000}">
      <text>
        <r>
          <rPr>
            <b/>
            <sz val="8"/>
            <color indexed="81"/>
            <rFont val="Tahoma"/>
            <family val="2"/>
          </rPr>
          <t>Chris:</t>
        </r>
        <r>
          <rPr>
            <sz val="8"/>
            <color indexed="81"/>
            <rFont val="Tahoma"/>
            <family val="2"/>
          </rPr>
          <t xml:space="preserve">
Initial budget $100,000</t>
        </r>
      </text>
    </comment>
    <comment ref="L215" authorId="1" shapeId="0" xr:uid="{D9CF78D9-EB95-4880-A0CD-85C3FC566F57}">
      <text>
        <r>
          <rPr>
            <b/>
            <sz val="8"/>
            <color indexed="81"/>
            <rFont val="Tahoma"/>
            <family val="2"/>
          </rPr>
          <t>Chris:</t>
        </r>
        <r>
          <rPr>
            <sz val="8"/>
            <color indexed="81"/>
            <rFont val="Tahoma"/>
            <family val="2"/>
          </rPr>
          <t xml:space="preserve">
Initial budget $100,000</t>
        </r>
      </text>
    </comment>
    <comment ref="M215" authorId="1" shapeId="0" xr:uid="{931E9574-E2D5-4A83-BBBB-E85C561D72C4}">
      <text>
        <r>
          <rPr>
            <b/>
            <sz val="8"/>
            <color indexed="81"/>
            <rFont val="Tahoma"/>
            <family val="2"/>
          </rPr>
          <t>Chris:</t>
        </r>
        <r>
          <rPr>
            <sz val="8"/>
            <color indexed="81"/>
            <rFont val="Tahoma"/>
            <family val="2"/>
          </rPr>
          <t xml:space="preserve">
Initial budget $100,000</t>
        </r>
      </text>
    </comment>
  </commentList>
</comments>
</file>

<file path=xl/sharedStrings.xml><?xml version="1.0" encoding="utf-8"?>
<sst xmlns="http://schemas.openxmlformats.org/spreadsheetml/2006/main" count="692" uniqueCount="608">
  <si>
    <t xml:space="preserve">Description  </t>
  </si>
  <si>
    <t>Budget</t>
  </si>
  <si>
    <t>Year to Date</t>
  </si>
  <si>
    <t>2010-2011</t>
  </si>
  <si>
    <t>2011-2012</t>
  </si>
  <si>
    <t>Fund Balance</t>
  </si>
  <si>
    <t>001.301.100.100</t>
  </si>
  <si>
    <t>Ad Valorem Tax Current Year</t>
  </si>
  <si>
    <t xml:space="preserve">001.302.002.100   </t>
  </si>
  <si>
    <t>Tax Restoration Fund</t>
  </si>
  <si>
    <t xml:space="preserve">001.303.100.100  </t>
  </si>
  <si>
    <t>Gas and Oil Severance Tax Current Year</t>
  </si>
  <si>
    <t xml:space="preserve">001.304.100.100   </t>
  </si>
  <si>
    <t>Utility Tax</t>
  </si>
  <si>
    <t xml:space="preserve">001.305.100.103   </t>
  </si>
  <si>
    <t>B&amp;O Tax</t>
  </si>
  <si>
    <t xml:space="preserve">001.306.100.100   </t>
  </si>
  <si>
    <t>Wine and Liquor Tax</t>
  </si>
  <si>
    <t xml:space="preserve">001.307.100.100   </t>
  </si>
  <si>
    <t>Animal Tax</t>
  </si>
  <si>
    <t xml:space="preserve">001.308.100.100   </t>
  </si>
  <si>
    <t xml:space="preserve">001.320.100.100   </t>
  </si>
  <si>
    <t>Fines, Fees, and Court Costs</t>
  </si>
  <si>
    <t xml:space="preserve">001.321.100.100   </t>
  </si>
  <si>
    <t>Parking Tickets</t>
  </si>
  <si>
    <t xml:space="preserve">001.325.100.100   </t>
  </si>
  <si>
    <t>Business Licenses</t>
  </si>
  <si>
    <t xml:space="preserve">001.326.100.100   </t>
  </si>
  <si>
    <t>Building Permits</t>
  </si>
  <si>
    <t xml:space="preserve">001.328.100.100   </t>
  </si>
  <si>
    <t>Franchise Tax</t>
  </si>
  <si>
    <t xml:space="preserve">001.330.100.100   </t>
  </si>
  <si>
    <t>IRP Fees</t>
  </si>
  <si>
    <t xml:space="preserve">001.335.100.100   </t>
  </si>
  <si>
    <t>Private Liquor Club Fees</t>
  </si>
  <si>
    <t xml:space="preserve">001.345.100.100   </t>
  </si>
  <si>
    <t>Rents and Concessions</t>
  </si>
  <si>
    <t xml:space="preserve">001.353.100.111   </t>
  </si>
  <si>
    <t>Planning Commission Fees</t>
  </si>
  <si>
    <t xml:space="preserve">001.365.100.100   </t>
  </si>
  <si>
    <t>Federal Grants</t>
  </si>
  <si>
    <t xml:space="preserve">001.366.100.100   </t>
  </si>
  <si>
    <t>State Grants</t>
  </si>
  <si>
    <t xml:space="preserve">001.374.100.100   </t>
  </si>
  <si>
    <t>Payroll Reimbursement</t>
  </si>
  <si>
    <t xml:space="preserve">001.380.100.100   </t>
  </si>
  <si>
    <t>Interest Gained on Investments</t>
  </si>
  <si>
    <t xml:space="preserve">001.383.100.100   </t>
  </si>
  <si>
    <t>Sale of Fixed Asset</t>
  </si>
  <si>
    <t>001.386.100.100</t>
  </si>
  <si>
    <t>Insurance Claim</t>
  </si>
  <si>
    <t xml:space="preserve">001.389.100.100   </t>
  </si>
  <si>
    <t>Accident Reports</t>
  </si>
  <si>
    <t xml:space="preserve">001.399.100.100   </t>
  </si>
  <si>
    <t>Miscellaneous</t>
  </si>
  <si>
    <t>Description</t>
  </si>
  <si>
    <t>Year-to-date</t>
  </si>
  <si>
    <t xml:space="preserve">Mayor Salary </t>
  </si>
  <si>
    <t>001.409.104.000</t>
  </si>
  <si>
    <t>Mayor FICA</t>
  </si>
  <si>
    <t>001.409.214.000</t>
  </si>
  <si>
    <t>Mayor Travel</t>
  </si>
  <si>
    <t>001.409.226.000</t>
  </si>
  <si>
    <t>Mayor Insurance Bonds</t>
  </si>
  <si>
    <t xml:space="preserve">Total </t>
  </si>
  <si>
    <t>410 - City Council</t>
  </si>
  <si>
    <t>001.410.101.000</t>
  </si>
  <si>
    <t>City Council Salary</t>
  </si>
  <si>
    <t>001.410.104.000</t>
  </si>
  <si>
    <t>City Council FICA</t>
  </si>
  <si>
    <t>001.410.214.000</t>
  </si>
  <si>
    <t>City Council  Travel</t>
  </si>
  <si>
    <t>001.410.226.000</t>
  </si>
  <si>
    <t>City Council Insurance Bonds</t>
  </si>
  <si>
    <t>Total</t>
  </si>
  <si>
    <t>001.412.103.000</t>
  </si>
  <si>
    <t>001.412.104.000</t>
  </si>
  <si>
    <t>001.412.105.000</t>
  </si>
  <si>
    <t>001.412.106.000</t>
  </si>
  <si>
    <t>001.412.214.000</t>
  </si>
  <si>
    <t>001.412.219.000</t>
  </si>
  <si>
    <t>001.412.221.000</t>
  </si>
  <si>
    <t>001.412.222.000</t>
  </si>
  <si>
    <t>001.412.223.000</t>
  </si>
  <si>
    <t>001.412.226.000</t>
  </si>
  <si>
    <t>001.412.341.000</t>
  </si>
  <si>
    <t>City Adminstration Supplies and Materials</t>
  </si>
  <si>
    <t>001.412.343.000</t>
  </si>
  <si>
    <t>001.412.353.000</t>
  </si>
  <si>
    <t>001.412.457.000</t>
  </si>
  <si>
    <t>City Administration Capital Outlay</t>
  </si>
  <si>
    <t>416 - Police Judge's Office</t>
  </si>
  <si>
    <t>001.416.103.000</t>
  </si>
  <si>
    <t>Police Judge Salary ( 2 Mags; 1 Prosecutor)</t>
  </si>
  <si>
    <t>001.416.104.000</t>
  </si>
  <si>
    <t>Police Judge FICA</t>
  </si>
  <si>
    <t>001.416.226.000</t>
  </si>
  <si>
    <t>Police Judge Insurance and Bonds</t>
  </si>
  <si>
    <t>424 - Contributions</t>
  </si>
  <si>
    <t>001.424.568.000</t>
  </si>
  <si>
    <t>Contributions - Dispersed</t>
  </si>
  <si>
    <t>Region 9 Planning &amp; Development Council</t>
  </si>
  <si>
    <t>PANTRAN</t>
  </si>
  <si>
    <t>Independent Fire Dept</t>
  </si>
  <si>
    <t>Citizen Fire Dept.</t>
  </si>
  <si>
    <t>Mini-Grant Program</t>
  </si>
  <si>
    <t>Community Sponsorship</t>
  </si>
  <si>
    <t>001.437.103.000</t>
  </si>
  <si>
    <t>001.437.104.000</t>
  </si>
  <si>
    <t>Planning and Zoning FICA</t>
  </si>
  <si>
    <t>001.437.105.000</t>
  </si>
  <si>
    <t>Planning and Zoning Insurance</t>
  </si>
  <si>
    <t>001.437.106.000</t>
  </si>
  <si>
    <t>Planning and Zoning Retirement</t>
  </si>
  <si>
    <t>001.437.108.000</t>
  </si>
  <si>
    <t>Planning and Zoning Overtime/Extra Help</t>
  </si>
  <si>
    <t>001.437.112.001</t>
  </si>
  <si>
    <t>Planning and Zoning Printing</t>
  </si>
  <si>
    <t>Planning and Zoning Travel</t>
  </si>
  <si>
    <t>001.437.217.000</t>
  </si>
  <si>
    <t>Planning and Zoning Vehicle Repair</t>
  </si>
  <si>
    <t>001.437.218.001</t>
  </si>
  <si>
    <t>Planning and Zoning Postage</t>
  </si>
  <si>
    <t>001.437.219.000</t>
  </si>
  <si>
    <t>Planning &amp; Zoning Building &amp; Equip. Rents</t>
  </si>
  <si>
    <t>001.437.220.000</t>
  </si>
  <si>
    <t>Planning and Zoning Legal Publications</t>
  </si>
  <si>
    <t>001.437.221.000</t>
  </si>
  <si>
    <t>Planning and Zoning Training</t>
  </si>
  <si>
    <t>001.437.222.000</t>
  </si>
  <si>
    <t>Planning &amp; Zoning Dues and Subscriptions</t>
  </si>
  <si>
    <t>001.437.223.000</t>
  </si>
  <si>
    <t>Planning and Zoning Professional Services</t>
  </si>
  <si>
    <t>001.437.226.000</t>
  </si>
  <si>
    <t>Planning and Zoning Insurance &amp; Bonds</t>
  </si>
  <si>
    <t>001.437.230.001</t>
  </si>
  <si>
    <t>Planning and Zoning Contracted Services</t>
  </si>
  <si>
    <t>001.437.238.000</t>
  </si>
  <si>
    <t>Planning and Zoning Refund of Deposits</t>
  </si>
  <si>
    <t>001.437.341.000</t>
  </si>
  <si>
    <t>Planning and Zoning Supplies and Materials</t>
  </si>
  <si>
    <t>001.437.343.000</t>
  </si>
  <si>
    <t>Planning and Zoning Gas, Oil, Tires</t>
  </si>
  <si>
    <t>001.437.353.000</t>
  </si>
  <si>
    <t>Planning and Zoning Computer Software</t>
  </si>
  <si>
    <t>001.437.459.000</t>
  </si>
  <si>
    <t>Planning and Zoning Capital Outlay</t>
  </si>
  <si>
    <t>001.437.570.000</t>
  </si>
  <si>
    <t>Planning and Zoning Miscellaneous</t>
  </si>
  <si>
    <t>001.438.101.000</t>
  </si>
  <si>
    <t>Elections Salary</t>
  </si>
  <si>
    <t>001.438.220.000</t>
  </si>
  <si>
    <t>Elections Advertising</t>
  </si>
  <si>
    <t>001.438.226.000</t>
  </si>
  <si>
    <t>Elections Insurance and Bonds</t>
  </si>
  <si>
    <t>001.438.341.000</t>
  </si>
  <si>
    <t>Elections Supplies and Materials</t>
  </si>
  <si>
    <t>001.440.103.000</t>
  </si>
  <si>
    <t>001.440.104.000</t>
  </si>
  <si>
    <t>City Hall FICA</t>
  </si>
  <si>
    <t>001.440.105.000</t>
  </si>
  <si>
    <t>City Hall Insurance</t>
  </si>
  <si>
    <t>001.440.106.000</t>
  </si>
  <si>
    <t>City Hall Retirement</t>
  </si>
  <si>
    <t>001.440.108.000</t>
  </si>
  <si>
    <t>City Hall Overtime / Extra Help</t>
  </si>
  <si>
    <t>001.440.211.000</t>
  </si>
  <si>
    <t>City Hall Telephone</t>
  </si>
  <si>
    <t>001.440.212.000</t>
  </si>
  <si>
    <t>City Hall Printing</t>
  </si>
  <si>
    <t>001.440.213.000</t>
  </si>
  <si>
    <t>City Hall Utilities</t>
  </si>
  <si>
    <t>001.440.214.000</t>
  </si>
  <si>
    <t>City Hall Travel</t>
  </si>
  <si>
    <t>001.440.215.000</t>
  </si>
  <si>
    <t>City Hall Maintenance / Repair Building</t>
  </si>
  <si>
    <t>001.440.216.000</t>
  </si>
  <si>
    <t>City Hall Maintenance / Repair Equipment</t>
  </si>
  <si>
    <t>001.440.217.000</t>
  </si>
  <si>
    <t>City Hall Vehicle Repair</t>
  </si>
  <si>
    <t>001.440.218.000</t>
  </si>
  <si>
    <t>City Hall Postage / Meter</t>
  </si>
  <si>
    <t>001.440.219.000</t>
  </si>
  <si>
    <t>City Hall Building and Equipment Rents</t>
  </si>
  <si>
    <t>001.440.220.000</t>
  </si>
  <si>
    <t>City Hall Advertising / Legal Publications</t>
  </si>
  <si>
    <t>001.440.221.000</t>
  </si>
  <si>
    <t>City Hall Training</t>
  </si>
  <si>
    <t>001.440.222.000</t>
  </si>
  <si>
    <t>City Hall Dues and Subscriptions</t>
  </si>
  <si>
    <t>001.440.223.000</t>
  </si>
  <si>
    <t>City Hall Professional Services</t>
  </si>
  <si>
    <t>001.440.224.000</t>
  </si>
  <si>
    <t>City Hall Audit Costs</t>
  </si>
  <si>
    <t>City Hall Insurance and Bonds (Travelers)</t>
  </si>
  <si>
    <t>001.440.226.002</t>
  </si>
  <si>
    <t>City Hall Insurance and Bonds (Brick Street)</t>
  </si>
  <si>
    <t>001.440.230.000</t>
  </si>
  <si>
    <t>City Hall Contracted Services</t>
  </si>
  <si>
    <t>001.440.232.000</t>
  </si>
  <si>
    <t>City Hall Bank Charges</t>
  </si>
  <si>
    <t>001.440.236.000</t>
  </si>
  <si>
    <t>City Hall Refunds</t>
  </si>
  <si>
    <t>001.440.341.000</t>
  </si>
  <si>
    <t>City Hall Supplies and Materials</t>
  </si>
  <si>
    <t>001.440.343.000</t>
  </si>
  <si>
    <t>001.440.345.000</t>
  </si>
  <si>
    <t>City Hall Mats Uniforms</t>
  </si>
  <si>
    <t>001.440.353.000</t>
  </si>
  <si>
    <t>City Hall Computer Software</t>
  </si>
  <si>
    <t>001.440.354.000</t>
  </si>
  <si>
    <t>City Hall Payroll Advance</t>
  </si>
  <si>
    <t>001.440.457.000</t>
  </si>
  <si>
    <t>City Hall Capital Outlay</t>
  </si>
  <si>
    <t>001.440.570.000</t>
  </si>
  <si>
    <t>City Hall Miscellaneous Fees</t>
  </si>
  <si>
    <t>001.444.000.000</t>
  </si>
  <si>
    <t>Contributions to Others Funds</t>
  </si>
  <si>
    <t>Municipal Capital Improvement</t>
  </si>
  <si>
    <t xml:space="preserve">Municipal Stabilization </t>
  </si>
  <si>
    <t>Capital savings account 3 year</t>
  </si>
  <si>
    <t>Capital Improvement Road Fund</t>
  </si>
  <si>
    <t>Sidewalk Improvement Fund</t>
  </si>
  <si>
    <t>Computer upgrade - 3 yr rotation</t>
  </si>
  <si>
    <t>001.699.000.000</t>
  </si>
  <si>
    <t>Contingencies</t>
  </si>
  <si>
    <t>General Government</t>
  </si>
  <si>
    <t>699 - Contingencies</t>
  </si>
  <si>
    <t>700 - Police</t>
  </si>
  <si>
    <t>001.700.103.000</t>
  </si>
  <si>
    <t>001.700.104.000</t>
  </si>
  <si>
    <t>Police FICA</t>
  </si>
  <si>
    <t>001.700.105.000</t>
  </si>
  <si>
    <t>Police Insurance</t>
  </si>
  <si>
    <t>001.700.106.000</t>
  </si>
  <si>
    <t>Police Retirement</t>
  </si>
  <si>
    <t>001.700.108.000</t>
  </si>
  <si>
    <t>Police Overtime / Extra Help</t>
  </si>
  <si>
    <t>001.700.211.000</t>
  </si>
  <si>
    <t>Police Telephone</t>
  </si>
  <si>
    <t>001.700.212.000</t>
  </si>
  <si>
    <t>Police Printing</t>
  </si>
  <si>
    <t>001.700.213.000</t>
  </si>
  <si>
    <t>Police Utilities</t>
  </si>
  <si>
    <t>001.700.214.000</t>
  </si>
  <si>
    <t>Police Travel</t>
  </si>
  <si>
    <t>001.700.215.000</t>
  </si>
  <si>
    <t>Police Maintenance / Repair Building</t>
  </si>
  <si>
    <t>001.700.216.000</t>
  </si>
  <si>
    <t>Police Maintenance / Repair Equipment</t>
  </si>
  <si>
    <t>001.700.217.000</t>
  </si>
  <si>
    <t>Police Vehicle Maintenance</t>
  </si>
  <si>
    <t>001.700.218.000</t>
  </si>
  <si>
    <t>Police Postage</t>
  </si>
  <si>
    <t>001.700.219.000</t>
  </si>
  <si>
    <t>Police Building and Equipment Rents</t>
  </si>
  <si>
    <t>001.700.220.000</t>
  </si>
  <si>
    <t>Police Advertising / Legal Publication</t>
  </si>
  <si>
    <t>001.700.221.000</t>
  </si>
  <si>
    <t>Police Training</t>
  </si>
  <si>
    <t>001.700.222.000</t>
  </si>
  <si>
    <t>Police Dues and Subscriptions</t>
  </si>
  <si>
    <t>001.700.223.000</t>
  </si>
  <si>
    <t>Police Professional Services</t>
  </si>
  <si>
    <t>001.700.226.000</t>
  </si>
  <si>
    <t>Police Insurance and Bonds</t>
  </si>
  <si>
    <t>001.700.230.000</t>
  </si>
  <si>
    <t>Police Contracted Services</t>
  </si>
  <si>
    <t>001.700.233.000</t>
  </si>
  <si>
    <t>Police Investigation Fees</t>
  </si>
  <si>
    <t>001.700.235.000</t>
  </si>
  <si>
    <t>Police Remittance of Fees Collected</t>
  </si>
  <si>
    <t>001.700.236.000</t>
  </si>
  <si>
    <t>Police Refunds</t>
  </si>
  <si>
    <t>001.700.341.000</t>
  </si>
  <si>
    <t>Police Supplies and Materials</t>
  </si>
  <si>
    <t>001.700.343.000</t>
  </si>
  <si>
    <t>Police Gas Oil Tires</t>
  </si>
  <si>
    <t>001.700.345.000</t>
  </si>
  <si>
    <t>Police Uniforms</t>
  </si>
  <si>
    <t>001.700.349.000</t>
  </si>
  <si>
    <t>Police Charges By Other Governments</t>
  </si>
  <si>
    <t>001.700.457.000</t>
  </si>
  <si>
    <t>Police Capital Outlay</t>
  </si>
  <si>
    <t>001.700.570.000</t>
  </si>
  <si>
    <t>Police Miscellaneous Fees</t>
  </si>
  <si>
    <t>704 - Crossing Guards</t>
  </si>
  <si>
    <t>001.704.103.000</t>
  </si>
  <si>
    <t>001.704.104.000</t>
  </si>
  <si>
    <t>Crossing Guards FICA</t>
  </si>
  <si>
    <t>001.704.226.000</t>
  </si>
  <si>
    <t>Crossing Guards Insurance and Bonds</t>
  </si>
  <si>
    <t>001.704.570.000</t>
  </si>
  <si>
    <t>Crossing Guards Misc</t>
  </si>
  <si>
    <t>Public Safety</t>
  </si>
  <si>
    <t>750 - Streets</t>
  </si>
  <si>
    <t>001.750.103.000</t>
  </si>
  <si>
    <t>001.750.104.000</t>
  </si>
  <si>
    <t>Streets FICA</t>
  </si>
  <si>
    <t>001.750.105.000</t>
  </si>
  <si>
    <t>Streets Insurance</t>
  </si>
  <si>
    <t>001.750.106.000</t>
  </si>
  <si>
    <t>Streets Retirement</t>
  </si>
  <si>
    <t>001.750.108.000</t>
  </si>
  <si>
    <t>Streets Overtime / Extra Help</t>
  </si>
  <si>
    <t>001.750.211.000</t>
  </si>
  <si>
    <t>Streets Telephone</t>
  </si>
  <si>
    <t>001.750.213.000</t>
  </si>
  <si>
    <t>Streets Utilities</t>
  </si>
  <si>
    <t>001.750.214.000</t>
  </si>
  <si>
    <t>Streets Travel</t>
  </si>
  <si>
    <t>001.750.215.000</t>
  </si>
  <si>
    <t>Streets Maintenance / Repair Building</t>
  </si>
  <si>
    <t>001.750.216.000</t>
  </si>
  <si>
    <t>Streets Maintenance / Repair Equipment</t>
  </si>
  <si>
    <t>001.750.217.000</t>
  </si>
  <si>
    <t>Streets Maintenance / Repair Vehicles</t>
  </si>
  <si>
    <t>001.750.219.000</t>
  </si>
  <si>
    <t>Streets Building and Equipment Rents</t>
  </si>
  <si>
    <t>001.750.221.000</t>
  </si>
  <si>
    <t>Streets Training</t>
  </si>
  <si>
    <t>001.750.222.000</t>
  </si>
  <si>
    <t>Streets Dues</t>
  </si>
  <si>
    <t>001.750.223.000</t>
  </si>
  <si>
    <t>Streets Professional Services</t>
  </si>
  <si>
    <t>001.750.226.000</t>
  </si>
  <si>
    <t>Streets Insurance and Bonds</t>
  </si>
  <si>
    <t>001.750.230.000</t>
  </si>
  <si>
    <t>Streets Contracted Services</t>
  </si>
  <si>
    <t>001.750.341.000</t>
  </si>
  <si>
    <t>Streets Supplies and Materials</t>
  </si>
  <si>
    <t>001.750.343.000</t>
  </si>
  <si>
    <t>Streets Gas Oil Tires</t>
  </si>
  <si>
    <t>001.750.345.000</t>
  </si>
  <si>
    <t>Streets Uniforms</t>
  </si>
  <si>
    <t>001.750.457.000</t>
  </si>
  <si>
    <t>Streets Capital Outlay</t>
  </si>
  <si>
    <t>001.750.570.000</t>
  </si>
  <si>
    <t>Streets Miscellaneous Fees</t>
  </si>
  <si>
    <t>751 - Street Lights</t>
  </si>
  <si>
    <t>001.751.213.000</t>
  </si>
  <si>
    <t>Street Lights  - Utilities</t>
  </si>
  <si>
    <t>001.751.230.000</t>
  </si>
  <si>
    <t>Street Lights  - Contracted Service</t>
  </si>
  <si>
    <t>Streets &amp; Transportation</t>
  </si>
  <si>
    <t>Health &amp; Sanitation</t>
  </si>
  <si>
    <t>900 - Parks &amp; Recreation</t>
  </si>
  <si>
    <t>901 - Convention &amp; Visitors Bureau (CVB)</t>
  </si>
  <si>
    <t>Cultural &amp; Recreation</t>
  </si>
  <si>
    <t>Capital Project Expenditures</t>
  </si>
  <si>
    <t>975 - General Government</t>
  </si>
  <si>
    <t>976 - Public Safety</t>
  </si>
  <si>
    <t>977 - Streets &amp; Transportation</t>
  </si>
  <si>
    <t>978 - Health &amp; Sanitation</t>
  </si>
  <si>
    <t>979 - Culture &amp; Recreation</t>
  </si>
  <si>
    <t>980 - Social Services</t>
  </si>
  <si>
    <t>Expenditures</t>
  </si>
  <si>
    <t>Capital Projects/Expenditures</t>
  </si>
  <si>
    <t xml:space="preserve">Comparison of percentage of each department allotment of overall budget </t>
  </si>
  <si>
    <t>Actual</t>
  </si>
  <si>
    <t xml:space="preserve">Current </t>
  </si>
  <si>
    <t>Percentage</t>
  </si>
  <si>
    <t>Year End</t>
  </si>
  <si>
    <t xml:space="preserve">of Total </t>
  </si>
  <si>
    <t>Expenditure by Department</t>
  </si>
  <si>
    <t>2008-2009</t>
  </si>
  <si>
    <t>2009-2010</t>
  </si>
  <si>
    <t>Capital Projects/Contingencies</t>
  </si>
  <si>
    <t xml:space="preserve"> Total Budget</t>
  </si>
  <si>
    <t>001.369.100.100</t>
  </si>
  <si>
    <t>Parks &amp; Recreation Pass through Hotel Tax</t>
  </si>
  <si>
    <t>CVB Pass through Hotel Tax</t>
  </si>
  <si>
    <t xml:space="preserve">001.382.100.100   </t>
  </si>
  <si>
    <t>Account Number</t>
  </si>
  <si>
    <t>Budget Revision 1</t>
  </si>
  <si>
    <t>% of Budget Received</t>
  </si>
  <si>
    <t>Percent of Budget Expended</t>
  </si>
  <si>
    <t>437 - Planning and Zoning</t>
  </si>
  <si>
    <t>440 - City Hall</t>
  </si>
  <si>
    <t>444 - Contributions to Other Funds</t>
  </si>
  <si>
    <t>001.700.353.000</t>
  </si>
  <si>
    <t>Police Software</t>
  </si>
  <si>
    <t>001.440.237.000</t>
  </si>
  <si>
    <t>City Hall Building Commission Rents</t>
  </si>
  <si>
    <t>001.700.237.000</t>
  </si>
  <si>
    <t>Police Building Commission Rents</t>
  </si>
  <si>
    <t>$75,000 A/C replacements &amp; generator; $60,000 computer replacements &amp; server update.</t>
  </si>
  <si>
    <t>001.900.568</t>
  </si>
  <si>
    <t>001.901.568</t>
  </si>
  <si>
    <t>$200,000 Foundry/Paving; $50,000 dump truck; $3000 trailer.</t>
  </si>
  <si>
    <t>Revenue Summary</t>
  </si>
  <si>
    <t>Taxes</t>
  </si>
  <si>
    <t>Fines &amp; Forfeitures</t>
  </si>
  <si>
    <t>Licenses &amp; Permits</t>
  </si>
  <si>
    <t>Charges for Services</t>
  </si>
  <si>
    <t>Intergovernmental</t>
  </si>
  <si>
    <t>Total Revenues</t>
  </si>
  <si>
    <t>Expenditure Summary</t>
  </si>
  <si>
    <t>Mayor's Office</t>
  </si>
  <si>
    <t>City Council</t>
  </si>
  <si>
    <t>City Administrator</t>
  </si>
  <si>
    <t>Police Judge's Office</t>
  </si>
  <si>
    <t>Contribution to Commissions</t>
  </si>
  <si>
    <t>Planning &amp; Zoning</t>
  </si>
  <si>
    <t>City Hall</t>
  </si>
  <si>
    <t>Contribution/Transfer</t>
  </si>
  <si>
    <t>Contingency</t>
  </si>
  <si>
    <t>Police Department</t>
  </si>
  <si>
    <t>Police Special Duty</t>
  </si>
  <si>
    <t>Street Lights</t>
  </si>
  <si>
    <t>Parks &amp; Recreation</t>
  </si>
  <si>
    <t>Convention &amp; Visitor's Bureau</t>
  </si>
  <si>
    <t>975 General Government Capital Outlay</t>
  </si>
  <si>
    <t>976 Police Capital Outlay</t>
  </si>
  <si>
    <t>977 Streets Capital Outlay</t>
  </si>
  <si>
    <t>Total Expenditures</t>
  </si>
  <si>
    <t>Streets Department</t>
  </si>
  <si>
    <t>001.326.102.100</t>
  </si>
  <si>
    <t>U&amp;O Permits</t>
  </si>
  <si>
    <t>001.399.102.100</t>
  </si>
  <si>
    <t>Yard Sale Fees</t>
  </si>
  <si>
    <t>001.399.103.100</t>
  </si>
  <si>
    <t>Fingerprint Fee</t>
  </si>
  <si>
    <t>Refunds &amp; Rebates</t>
  </si>
  <si>
    <t>001.389.101.100</t>
  </si>
  <si>
    <t>Criminal Reports</t>
  </si>
  <si>
    <t>Total Expenses</t>
  </si>
  <si>
    <t>Ad Valorem</t>
  </si>
  <si>
    <t>B&amp;O Taxes</t>
  </si>
  <si>
    <t>Hotel/Motel</t>
  </si>
  <si>
    <t>Police Fines</t>
  </si>
  <si>
    <t>Wine &amp; Liquor Tax</t>
  </si>
  <si>
    <t>%</t>
  </si>
  <si>
    <t>Administration</t>
  </si>
  <si>
    <t>Police Judge</t>
  </si>
  <si>
    <t>Police</t>
  </si>
  <si>
    <t>Crossing Guards</t>
  </si>
  <si>
    <t>Streets</t>
  </si>
  <si>
    <t>Garbage</t>
  </si>
  <si>
    <t>Hotel/Motel Tax</t>
  </si>
  <si>
    <t>Budget Revision 2</t>
  </si>
  <si>
    <t>Revision 1 Descriptions</t>
  </si>
  <si>
    <t>$30,000 PD exterior renovations; $5200 in-car camera; $45,000 body cameras; $10,000 message board.</t>
  </si>
  <si>
    <t>Budget Revision 3</t>
  </si>
  <si>
    <t>2015-2016</t>
  </si>
  <si>
    <t>438 - Elections</t>
  </si>
  <si>
    <t>Contribution to Capital Improvement fund to build up capital budget.</t>
  </si>
  <si>
    <t>Elections</t>
  </si>
  <si>
    <t>Revenue Over Expenses</t>
  </si>
  <si>
    <t>001.329.100.100</t>
  </si>
  <si>
    <t>Rental Registration</t>
  </si>
  <si>
    <t>Sales Tax</t>
  </si>
  <si>
    <t>2016-2017</t>
  </si>
  <si>
    <t>Anticipated mini grant awards.</t>
  </si>
  <si>
    <t>2017-2018</t>
  </si>
  <si>
    <t>Police Judge Professional Services</t>
  </si>
  <si>
    <t>001.416.223.000</t>
  </si>
  <si>
    <t>2018-2019</t>
  </si>
  <si>
    <t>MARC Train</t>
  </si>
  <si>
    <t>Crossing Guards Salary (7 PT Employees)</t>
  </si>
  <si>
    <t>P&amp;R Fund</t>
  </si>
  <si>
    <t>CVB Fund</t>
  </si>
  <si>
    <t>Allowance for absentee voting and special election assumption.</t>
  </si>
  <si>
    <t>2019-2020</t>
  </si>
  <si>
    <t>2020-2021</t>
  </si>
  <si>
    <t>001.412.108.000</t>
  </si>
  <si>
    <t>Streets Salary (9 FT &amp; 1 PT employees)</t>
  </si>
  <si>
    <t>001.750.353.000</t>
  </si>
  <si>
    <t>Streets Software</t>
  </si>
  <si>
    <t>CARES Fund</t>
  </si>
  <si>
    <t>To create Fund for CARES Act.</t>
  </si>
  <si>
    <t>General Fund Budget</t>
  </si>
  <si>
    <t>409 - Mayor's Office</t>
  </si>
  <si>
    <t>001.409.101.000</t>
  </si>
  <si>
    <t>001.440.226.000</t>
  </si>
  <si>
    <t>City Hall Oil, Gas &amp; Tires</t>
  </si>
  <si>
    <t>Original Budget 2022-2023</t>
  </si>
  <si>
    <t>2021-2022</t>
  </si>
  <si>
    <t>Contributions from Other Funds (Sales Tax)</t>
  </si>
  <si>
    <t>FY23 Carryover Fund Balance</t>
  </si>
  <si>
    <t>001.437.214.000</t>
  </si>
  <si>
    <t>Budget Revision #3</t>
  </si>
  <si>
    <t>City Hall Salary (4 FT &amp; 1 PT employees)</t>
  </si>
  <si>
    <t>Planning &amp; Zoning Salary (7 FT employees)</t>
  </si>
  <si>
    <t>Police Salary (21 FT &amp; 1 PT employees)</t>
  </si>
  <si>
    <t>City Manager Retirement</t>
  </si>
  <si>
    <t>City Manager Overtime</t>
  </si>
  <si>
    <t>City Manager Travel</t>
  </si>
  <si>
    <t>City Manager Building and Equip. Rents</t>
  </si>
  <si>
    <t>City Manager Training</t>
  </si>
  <si>
    <t>City Manager Dues and Subscriptions</t>
  </si>
  <si>
    <t>City Manager Professional Services</t>
  </si>
  <si>
    <t>City Manager Insurance and Bonds</t>
  </si>
  <si>
    <t>City Manager Gas Oil Tires</t>
  </si>
  <si>
    <t>City Manager Computer Software</t>
  </si>
  <si>
    <t>412 - City Manager Office</t>
  </si>
  <si>
    <t>City Manager Salary (2 FT &amp; 1 PT employees)</t>
  </si>
  <si>
    <t>City Manager FICA</t>
  </si>
  <si>
    <t>City Manager Insurance</t>
  </si>
  <si>
    <t xml:space="preserve">435 - Regional Development Authority </t>
  </si>
  <si>
    <t>001.435.222.000</t>
  </si>
  <si>
    <t xml:space="preserve">001.369.100.200   </t>
  </si>
  <si>
    <t>Contributions from Other Funds (ARPA Revenue Loss Allowance XFR )</t>
  </si>
  <si>
    <t xml:space="preserve">2023 Ranson Community Distribution Program </t>
  </si>
  <si>
    <t xml:space="preserve">975 - General Government </t>
  </si>
  <si>
    <t>001.975.566.000</t>
  </si>
  <si>
    <t>*Contributions/Transfers to Other Funds</t>
  </si>
  <si>
    <t xml:space="preserve">Proposed Current FY 2024 Budget </t>
  </si>
  <si>
    <t xml:space="preserve">Adjustment for anticipated expenditure </t>
  </si>
  <si>
    <t xml:space="preserve">Adjustment for anticipated remaining expenditure to complete Comprehensive Plan Project </t>
  </si>
  <si>
    <t xml:space="preserve">Adjustment for anticipated expenditure - $25K for PeakAgenda, $12.6K for alert system </t>
  </si>
  <si>
    <t xml:space="preserve">Adjustment to accommodate rough estimate of 2023 community ARPA awards </t>
  </si>
  <si>
    <t xml:space="preserve">Transfer Expenditure line to correct department </t>
  </si>
  <si>
    <t>Transfer funding for Accounting Clerk I (Pam) back to Finance Dept budget</t>
  </si>
  <si>
    <t xml:space="preserve">Adjustment to accommodate NPH mailings </t>
  </si>
  <si>
    <t>Adjustment to accommodate additional trainings/certifications for Code Enf. Officer</t>
  </si>
  <si>
    <t>Adjustment to accommodate increased engineering costs (Toole, Kimley Horne) as well as third party inspection/plan review fees (Ruckman engineering)</t>
  </si>
  <si>
    <t xml:space="preserve">Adjustment to accommodate supply needs of vacant Building Inspector position </t>
  </si>
  <si>
    <t>Transfer funding for Accounting Clerk I (Pam) back to Finance Dept budget, as well as additional funding to have FT staff member dedicated to licenses/taxes/cashiering</t>
  </si>
  <si>
    <t>""</t>
  </si>
  <si>
    <t>Adjustment to accommodate monthly phone/fax/elevator line bill for City Hall &amp; Trifecta Place, as well as cell phones and 8x8 service</t>
  </si>
  <si>
    <t xml:space="preserve">Adjustment to accommodate 1st floor renovations to restructure City Hall customer service flow </t>
  </si>
  <si>
    <t>Adjustment to accommodate ordinance NPH ads, financial/budget ads, and project RFPS</t>
  </si>
  <si>
    <t xml:space="preserve">Adjustment to accommodate FY22 &amp; FY23 audit expenses </t>
  </si>
  <si>
    <t>Adjustment for anticipated expenditure (total of policy premiums for Workers Comp, Property, Liability, Auto, Cybersecurity, and Umbrella Insurance policies)</t>
  </si>
  <si>
    <t>Adjustment to accommodate higher tracking expenses associated with IT and general City hall contracts (alarm service, elevator maintenance, DataMax, pest service, etc.)</t>
  </si>
  <si>
    <t>Adjustment to accommodate Incode software costs, IT software, Executime, Online payment project</t>
  </si>
  <si>
    <t xml:space="preserve">Excess revenue balance plugged into contingencies budget line </t>
  </si>
  <si>
    <t>Adjustment to accommodate monthly phone, fax, and cell bill</t>
  </si>
  <si>
    <t xml:space="preserve">Adjustment to accommodate hiring 2 additional police officers, as well as convert 1 PT admin assistant position to FT </t>
  </si>
  <si>
    <t xml:space="preserve">Adjustment to accommodate increased cost of vehicle repairs </t>
  </si>
  <si>
    <t xml:space="preserve">Adjustment to accommodate copier lease monthly cost as well as overage costs </t>
  </si>
  <si>
    <t xml:space="preserve">Adjustment to accommodate hiring advertisement costs </t>
  </si>
  <si>
    <t xml:space="preserve">Adjustment for fee remittances associated with increased court fee collections </t>
  </si>
  <si>
    <t xml:space="preserve">Adjustment to accommodate additional staffing supplies </t>
  </si>
  <si>
    <t xml:space="preserve">Adjustment to accommodate additional staffing auto supplies </t>
  </si>
  <si>
    <t xml:space="preserve">Adjustment to accommodate additional staffing uniforms  </t>
  </si>
  <si>
    <t>Adjustment to accommodate an hourly rate increase from $8.75 p/h to $12</t>
  </si>
  <si>
    <t xml:space="preserve">Adjustment to accommodate increased landscape maintenance costs </t>
  </si>
  <si>
    <t xml:space="preserve">Anticipated increase in street light electric expenses due to Fairfax Blvd </t>
  </si>
  <si>
    <t xml:space="preserve">Adjustment to accommodate increased Hotel Tax budget </t>
  </si>
  <si>
    <t>FY 2023 Fund Balance (revenues over expenditures at 6/30/2023) brought forward into FY 2024.</t>
  </si>
  <si>
    <t>Adjustment to accommodate recent trend of higher B&amp;O collections (over $2M for FY19-FY23)</t>
  </si>
  <si>
    <t>Adjustment to accommodate recent trend of higher B&amp;O collections (over $600K for FY22-FY23)</t>
  </si>
  <si>
    <t>Adjustment to accommodate recent trend of higher court collections (over $400K for FY22-FY23)</t>
  </si>
  <si>
    <t xml:space="preserve">Given the Revenue Loss Allowance election made by Ranson (to ease reporting guidelines), the ARPA funds must be absorbed by the General Operating Fund via a one-time contribution transfer and applied to general operating expenditures. This amount is the total award of $2,315,825 plus interest received on the bank account holding the funds. This treatment is consistent with guidance given by WVSAO local government services </t>
  </si>
  <si>
    <t xml:space="preserve">Adjustment to accommodate increased interest received on City bank accounts </t>
  </si>
  <si>
    <t xml:space="preserve">Regional Development Authority </t>
  </si>
  <si>
    <t>Proposed  Budget</t>
  </si>
  <si>
    <t xml:space="preserve">Budget Revision Summary </t>
  </si>
  <si>
    <t>FY2024 Q1</t>
  </si>
  <si>
    <t>FY2024 Q2</t>
  </si>
  <si>
    <t>FY2024 Q3</t>
  </si>
  <si>
    <t>FY2024 Q4</t>
  </si>
  <si>
    <t>Revision 2 Descriptions</t>
  </si>
  <si>
    <t xml:space="preserve">Annual Distribution Significantly Higher than budgeted amount </t>
  </si>
  <si>
    <t xml:space="preserve">Higher monthly payments from County for Dog Tax </t>
  </si>
  <si>
    <t>Current Budget Balance</t>
  </si>
  <si>
    <t xml:space="preserve">Revised Budget Balance </t>
  </si>
  <si>
    <t>Significantly higher collections than budgeted due in large part to Single Family Home Developments</t>
  </si>
  <si>
    <t xml:space="preserve">Increased collections due to compliance efforts from P&amp;Z/Kim. </t>
  </si>
  <si>
    <t xml:space="preserve">Increased collections of alcohol serving businesses. </t>
  </si>
  <si>
    <t>Significantly higher collections than budgeted due in large part to Single Family Home Developments Plan Review &amp; Misc Fees</t>
  </si>
  <si>
    <t xml:space="preserve">Increased collections from individuals/companies requesting copies of accident reports through RPD </t>
  </si>
  <si>
    <t xml:space="preserve">FY2024 Q1 </t>
  </si>
  <si>
    <t>Revised Budget Balance</t>
  </si>
  <si>
    <t xml:space="preserve">Revision #2 Description  </t>
  </si>
  <si>
    <t>Additional Funding for FY24 CA projects (comp plan)</t>
  </si>
  <si>
    <t xml:space="preserve">Adjustment to accommodate postage rate increases, as well as increased mailings for license/B&amp;O mailings </t>
  </si>
  <si>
    <t xml:space="preserve">Adjustment to accommodate printing overage costs, as well as the printer lease costs </t>
  </si>
  <si>
    <t xml:space="preserve">Adjustment for increased training expenses tied to tuition reimbursement program </t>
  </si>
  <si>
    <t>Adjustment to accommodate Travelers/Encova premium audit cost</t>
  </si>
  <si>
    <t xml:space="preserve">Adjustment to accommodate IT/computer maintenance contract, as well as Cleaning Service that was not incorporated in original budget. </t>
  </si>
  <si>
    <t>Adjustment to account for credit card processing fees on 4 MIDS (vary each month, but range from $2.8K-$5.5K depending on volume); could be lower with nCourt launch</t>
  </si>
  <si>
    <t>$18K received in payroll reimbursements thru 12/31/2023; balance also includes $23.2K of leave payouts for PD staff. $54.5K City OT cost for officer through 12/31/2023</t>
  </si>
  <si>
    <t>Adjustment to accommodate higher tracking training expenses</t>
  </si>
  <si>
    <t xml:space="preserve">Adjustment to accommodate landscaping maintenance contract additions and minor fall landscape projects, as well as Cleaning Service that was not incorporated in original budget. </t>
  </si>
  <si>
    <t>Original Budget Approved 4/18/2023</t>
  </si>
  <si>
    <t>Current Budget as of 1/16/2024</t>
  </si>
  <si>
    <t>Budget Revision #3 05-21-2024</t>
  </si>
  <si>
    <t>Proposed Budget Balance</t>
  </si>
  <si>
    <t>FY 2024</t>
  </si>
  <si>
    <t>Revision 3 Descriptions</t>
  </si>
  <si>
    <t>Higher trending monthly distributions from State Treasurer's Office</t>
  </si>
  <si>
    <t>Increased collections due to compliance efforts from Finance/Caitlyn</t>
  </si>
  <si>
    <t>Higher trending monthly remittances from various telecommunications/utility</t>
  </si>
  <si>
    <t xml:space="preserve">Increased reimbursements received for PD overtime </t>
  </si>
  <si>
    <t>Spring 2024 asset auction adjustment</t>
  </si>
  <si>
    <t xml:space="preserve">Adjustment to accommodate increased Travelers insurance claims payment received </t>
  </si>
  <si>
    <t xml:space="preserve">Tax Loss Restoration Fund payout adjustment </t>
  </si>
  <si>
    <t xml:space="preserve">Adjustment for Supplies Orders &amp; Minor IT supplies </t>
  </si>
  <si>
    <t>Adjustment for training expenses (Pat, Kim, Reiley)</t>
  </si>
  <si>
    <t>Adjustment for minor improvements/repairs at City Hall building</t>
  </si>
  <si>
    <t>Adjustment for higher tracking P&amp;Z service support (plan review, site inspections, etc.)</t>
  </si>
  <si>
    <t>Adjustment for additional training expenses given payroll vacancy</t>
  </si>
  <si>
    <t>Adjustment for NR Deed</t>
  </si>
  <si>
    <t xml:space="preserve">Adjustment to account for increased City Hall IT expenses and landscaping previously recorded under Streets </t>
  </si>
  <si>
    <t xml:space="preserve">Adjustment for credit card processing fees </t>
  </si>
  <si>
    <t xml:space="preserve">Excess revenue balance rolled into contingencies expense line </t>
  </si>
  <si>
    <t>$29.5K received in payroll reimbursements thru 3/31/2024; balance also includes $47K of leave payouts for PD staff. $83.2K City OT cost for officer through 3/31/2024</t>
  </si>
  <si>
    <t>Adjustment for PD related dues (FBINNA, IAPC, WVCPA)</t>
  </si>
  <si>
    <t xml:space="preserve">Adjustment for AXON BWC TAP renewals </t>
  </si>
  <si>
    <t xml:space="preserve">Adjustment for PD Court Cost Fee remittance </t>
  </si>
  <si>
    <t>Adjustment to accommodate higher tracking wage/tax exepenses (BOE 100% reimb)</t>
  </si>
  <si>
    <t xml:space="preserve">Adjustment to accommodate higher tracking insurance expenses </t>
  </si>
  <si>
    <t xml:space="preserve">Revision #3 Description  </t>
  </si>
  <si>
    <t xml:space="preserve">*Unencumbered ARPA grant funding absorbed by General Fund due to revenue loss allowance. Balance of total $2.327M award, less community grant payouts, will be held in the General Government expense item until encumbrance occurs (at the recommendation of WVSAO staff). Full award should be applied to general operating expenditures to satisfy Revenue Loss Allowance structure, then general operating funding that is freed up can be used at discretion of Council to fund community awards and any other desired uses. </t>
  </si>
  <si>
    <t>Adjustment for PeakAgenda implementation/maintenance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</si>
</sst>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4" formatCode="_(&quot;$&quot;* #,##0.00_);_(&quot;$&quot;* \(#,##0.00\);_(&quot;$&quot;* &quot;-&quot;??_);_(@_)"/>
    <numFmt numFmtId="43" formatCode="_(* #,##0.00_);_(* \(#,##0.00\);_(* &quot;-&quot;??_);_(@_)"/>
    <numFmt numFmtId="164" formatCode="[$-409]mmmm\-yy;@"/>
    <numFmt numFmtId="165" formatCode="_(&quot;$&quot;* #,##0_);_(&quot;$&quot;* \(#,##0\);_(&quot;$&quot;* &quot;-&quot;??_);_(@_)"/>
    <numFmt numFmtId="166" formatCode="_(* #,##0_);_(* \(#,##0\);_(* &quot;-&quot;??_);_(@_)"/>
    <numFmt numFmtId="167" formatCode="mm/dd/yy;@"/>
    <numFmt numFmtId="168" formatCode="&quot;$&quot;#,##0.00;\(&quot;$&quot;#,##0.00\)"/>
    <numFmt numFmtId="169" formatCode="[$-409]mmmm\ d\,\ yyyy;@"/>
  </numFmts>
  <fonts count="42" x14ac:knownFonts="1">
    <font>
      <sz val="10"/>
      <name val="Arial"/>
      <family val="2"/>
    </font>
    <font>
      <sz val="11"/>
      <color theme="1"/>
      <name val="Calibri"/>
      <family val="2"/>
      <scheme val="minor"/>
    </font>
    <font>
      <sz val="11"/>
      <color theme="1"/>
      <name val="Calibri"/>
      <family val="2"/>
      <scheme val="minor"/>
    </font>
    <font>
      <sz val="10"/>
      <name val="Arial"/>
      <family val="2"/>
    </font>
    <font>
      <b/>
      <sz val="10"/>
      <name val="Arial"/>
      <family val="2"/>
    </font>
    <font>
      <b/>
      <sz val="8"/>
      <color indexed="81"/>
      <name val="Tahoma"/>
      <family val="2"/>
    </font>
    <font>
      <sz val="8"/>
      <color indexed="81"/>
      <name val="Tahoma"/>
      <family val="2"/>
    </font>
    <font>
      <b/>
      <i/>
      <sz val="10"/>
      <name val="Arial"/>
      <family val="2"/>
    </font>
    <font>
      <b/>
      <i/>
      <sz val="11"/>
      <name val="Arial"/>
      <family val="2"/>
    </font>
    <font>
      <sz val="11"/>
      <name val="Arial"/>
      <family val="2"/>
    </font>
    <font>
      <b/>
      <i/>
      <sz val="12"/>
      <name val="Arial"/>
      <family val="2"/>
    </font>
    <font>
      <i/>
      <sz val="8"/>
      <name val="Arial"/>
      <family val="2"/>
    </font>
    <font>
      <b/>
      <i/>
      <sz val="11"/>
      <name val="Calibri"/>
      <family val="2"/>
      <scheme val="minor"/>
    </font>
    <font>
      <i/>
      <sz val="11"/>
      <name val="Calibri"/>
      <family val="2"/>
      <scheme val="minor"/>
    </font>
    <font>
      <b/>
      <i/>
      <sz val="14"/>
      <name val="Arial"/>
      <family val="2"/>
    </font>
    <font>
      <b/>
      <i/>
      <sz val="8"/>
      <name val="Arial"/>
      <family val="2"/>
    </font>
    <font>
      <b/>
      <i/>
      <sz val="10"/>
      <name val="Calibri"/>
      <family val="2"/>
      <scheme val="minor"/>
    </font>
    <font>
      <i/>
      <sz val="12"/>
      <name val="Arial"/>
      <family val="2"/>
    </font>
    <font>
      <sz val="12"/>
      <name val="Arial"/>
      <family val="2"/>
    </font>
    <font>
      <b/>
      <i/>
      <sz val="11"/>
      <name val="Arial"/>
      <family val="2"/>
    </font>
    <font>
      <sz val="11"/>
      <name val="Arial"/>
      <family val="2"/>
    </font>
    <font>
      <b/>
      <i/>
      <sz val="10"/>
      <name val="Arial"/>
      <family val="2"/>
    </font>
    <font>
      <sz val="10"/>
      <name val="Arial"/>
      <family val="2"/>
    </font>
    <font>
      <i/>
      <sz val="8"/>
      <name val="Arial"/>
      <family val="2"/>
    </font>
    <font>
      <sz val="10"/>
      <color indexed="8"/>
      <name val="Arial"/>
      <family val="2"/>
    </font>
    <font>
      <b/>
      <sz val="10"/>
      <name val="Arial"/>
      <family val="2"/>
    </font>
    <font>
      <i/>
      <sz val="10"/>
      <name val="Arial"/>
      <family val="2"/>
    </font>
    <font>
      <b/>
      <i/>
      <sz val="9.5"/>
      <name val="Arial"/>
      <family val="2"/>
    </font>
    <font>
      <b/>
      <sz val="10"/>
      <color indexed="8"/>
      <name val="Arial"/>
      <family val="2"/>
    </font>
    <font>
      <sz val="10"/>
      <color indexed="9"/>
      <name val="Arial"/>
      <family val="2"/>
    </font>
    <font>
      <b/>
      <sz val="8"/>
      <color indexed="9"/>
      <name val="Arial"/>
      <family val="2"/>
    </font>
    <font>
      <b/>
      <sz val="10"/>
      <color indexed="9"/>
      <name val="Arial"/>
      <family val="2"/>
    </font>
    <font>
      <b/>
      <i/>
      <sz val="11"/>
      <color indexed="8"/>
      <name val="Arial"/>
      <family val="2"/>
    </font>
    <font>
      <sz val="11"/>
      <color indexed="8"/>
      <name val="Arial"/>
      <family val="2"/>
    </font>
    <font>
      <sz val="8"/>
      <name val="Arial"/>
      <family val="2"/>
    </font>
    <font>
      <i/>
      <sz val="10"/>
      <color indexed="8"/>
      <name val="Arial"/>
      <family val="2"/>
    </font>
    <font>
      <b/>
      <i/>
      <sz val="10"/>
      <color indexed="8"/>
      <name val="Arial"/>
      <family val="2"/>
    </font>
    <font>
      <i/>
      <sz val="11"/>
      <color indexed="8"/>
      <name val="Arial"/>
      <family val="2"/>
    </font>
    <font>
      <b/>
      <sz val="11"/>
      <name val="Arial"/>
      <family val="2"/>
    </font>
    <font>
      <sz val="11"/>
      <name val="Calibri"/>
      <family val="2"/>
      <scheme val="minor"/>
    </font>
    <font>
      <b/>
      <sz val="11"/>
      <name val="Calibri"/>
      <family val="2"/>
      <scheme val="minor"/>
    </font>
    <font>
      <b/>
      <sz val="12"/>
      <name val="Arial"/>
      <family val="2"/>
    </font>
  </fonts>
  <fills count="11">
    <fill>
      <patternFill patternType="none"/>
    </fill>
    <fill>
      <patternFill patternType="gray125"/>
    </fill>
    <fill>
      <patternFill patternType="solid">
        <fgColor indexed="8"/>
        <bgColor indexed="64"/>
      </patternFill>
    </fill>
    <fill>
      <patternFill patternType="solid">
        <fgColor theme="0"/>
        <bgColor indexed="64"/>
      </patternFill>
    </fill>
    <fill>
      <patternFill patternType="solid">
        <fgColor indexed="40"/>
        <bgColor indexed="64"/>
      </patternFill>
    </fill>
    <fill>
      <patternFill patternType="solid">
        <fgColor indexed="22"/>
        <bgColor indexed="64"/>
      </patternFill>
    </fill>
    <fill>
      <patternFill patternType="solid">
        <fgColor indexed="50"/>
        <bgColor indexed="64"/>
      </patternFill>
    </fill>
    <fill>
      <patternFill patternType="solid">
        <fgColor indexed="13"/>
        <bgColor indexed="64"/>
      </patternFill>
    </fill>
    <fill>
      <patternFill patternType="solid">
        <fgColor indexed="41"/>
        <bgColor indexed="64"/>
      </patternFill>
    </fill>
    <fill>
      <patternFill patternType="solid">
        <fgColor theme="8" tint="0.39997558519241921"/>
        <bgColor indexed="64"/>
      </patternFill>
    </fill>
    <fill>
      <patternFill patternType="solid">
        <fgColor rgb="FFFFFF66"/>
        <bgColor indexed="64"/>
      </patternFill>
    </fill>
  </fills>
  <borders count="92">
    <border>
      <left/>
      <right/>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thin">
        <color indexed="64"/>
      </left>
      <right/>
      <top style="thin">
        <color indexed="64"/>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thin">
        <color indexed="64"/>
      </bottom>
      <diagonal/>
    </border>
    <border>
      <left style="dashed">
        <color indexed="64"/>
      </left>
      <right style="medium">
        <color indexed="64"/>
      </right>
      <top/>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thin">
        <color indexed="64"/>
      </right>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dashed">
        <color indexed="64"/>
      </bottom>
      <diagonal/>
    </border>
    <border>
      <left style="medium">
        <color indexed="64"/>
      </left>
      <right/>
      <top style="dashed">
        <color indexed="64"/>
      </top>
      <bottom style="dashed">
        <color indexed="64"/>
      </bottom>
      <diagonal/>
    </border>
    <border>
      <left style="medium">
        <color indexed="64"/>
      </left>
      <right/>
      <top style="thin">
        <color indexed="64"/>
      </top>
      <bottom style="dashed">
        <color indexed="64"/>
      </bottom>
      <diagonal/>
    </border>
    <border>
      <left style="medium">
        <color indexed="64"/>
      </left>
      <right/>
      <top/>
      <bottom style="dashed">
        <color indexed="64"/>
      </bottom>
      <diagonal/>
    </border>
    <border>
      <left style="medium">
        <color indexed="64"/>
      </left>
      <right/>
      <top style="dashed">
        <color indexed="64"/>
      </top>
      <bottom style="thin">
        <color indexed="64"/>
      </bottom>
      <diagonal/>
    </border>
    <border>
      <left style="thin">
        <color indexed="64"/>
      </left>
      <right/>
      <top style="thin">
        <color indexed="64"/>
      </top>
      <bottom style="dashed">
        <color indexed="64"/>
      </bottom>
      <diagonal/>
    </border>
    <border>
      <left style="medium">
        <color indexed="64"/>
      </left>
      <right/>
      <top style="dashed">
        <color indexed="64"/>
      </top>
      <bottom/>
      <diagonal/>
    </border>
    <border>
      <left style="medium">
        <color indexed="64"/>
      </left>
      <right style="dashed">
        <color indexed="64"/>
      </right>
      <top style="dashed">
        <color indexed="64"/>
      </top>
      <bottom style="dashed">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ashed">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18">
    <xf numFmtId="0" fontId="0" fillId="0" borderId="0"/>
    <xf numFmtId="43"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3" fillId="0" borderId="0"/>
    <xf numFmtId="0" fontId="3" fillId="0" borderId="0"/>
    <xf numFmtId="0" fontId="2" fillId="0" borderId="0"/>
    <xf numFmtId="0" fontId="2" fillId="0" borderId="0"/>
    <xf numFmtId="9" fontId="3" fillId="0" borderId="0" applyFont="0" applyFill="0" applyBorder="0" applyAlignment="0" applyProtection="0"/>
    <xf numFmtId="9" fontId="2"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cellStyleXfs>
  <cellXfs count="547">
    <xf numFmtId="0" fontId="0" fillId="0" borderId="0" xfId="0"/>
    <xf numFmtId="42" fontId="0" fillId="0" borderId="0" xfId="0" applyNumberFormat="1"/>
    <xf numFmtId="44" fontId="0" fillId="0" borderId="0" xfId="0" applyNumberFormat="1"/>
    <xf numFmtId="0" fontId="0" fillId="0" borderId="5" xfId="0" applyBorder="1"/>
    <xf numFmtId="0" fontId="0" fillId="0" borderId="6" xfId="0" applyBorder="1" applyAlignment="1">
      <alignment horizontal="left"/>
    </xf>
    <xf numFmtId="165" fontId="0" fillId="0" borderId="6" xfId="2" applyNumberFormat="1" applyFont="1" applyFill="1" applyBorder="1"/>
    <xf numFmtId="165" fontId="0" fillId="0" borderId="6" xfId="2" applyNumberFormat="1" applyFont="1" applyFill="1" applyBorder="1" applyAlignment="1">
      <alignment horizontal="right"/>
    </xf>
    <xf numFmtId="42" fontId="0" fillId="0" borderId="6" xfId="0" applyNumberFormat="1" applyBorder="1"/>
    <xf numFmtId="166" fontId="0" fillId="9" borderId="6" xfId="16" applyNumberFormat="1" applyFont="1" applyFill="1" applyBorder="1"/>
    <xf numFmtId="0" fontId="0" fillId="0" borderId="1" xfId="0" applyBorder="1" applyAlignment="1">
      <alignment horizontal="left"/>
    </xf>
    <xf numFmtId="0" fontId="8" fillId="0" borderId="21" xfId="0" applyFont="1" applyBorder="1" applyAlignment="1">
      <alignment horizontal="left"/>
    </xf>
    <xf numFmtId="42" fontId="8" fillId="0" borderId="21" xfId="0" applyNumberFormat="1" applyFont="1" applyBorder="1" applyAlignment="1">
      <alignment horizontal="right"/>
    </xf>
    <xf numFmtId="0" fontId="9" fillId="0" borderId="0" xfId="0" applyFont="1"/>
    <xf numFmtId="166" fontId="0" fillId="0" borderId="6" xfId="16" applyNumberFormat="1" applyFont="1" applyFill="1" applyBorder="1"/>
    <xf numFmtId="166" fontId="0" fillId="0" borderId="0" xfId="16" applyNumberFormat="1" applyFont="1" applyFill="1" applyBorder="1"/>
    <xf numFmtId="166" fontId="0" fillId="0" borderId="4" xfId="16" applyNumberFormat="1" applyFont="1" applyFill="1" applyBorder="1"/>
    <xf numFmtId="166" fontId="8" fillId="0" borderId="21" xfId="16" applyNumberFormat="1" applyFont="1" applyFill="1" applyBorder="1" applyAlignment="1">
      <alignment horizontal="right"/>
    </xf>
    <xf numFmtId="166" fontId="12" fillId="0" borderId="0" xfId="16" applyNumberFormat="1" applyFont="1" applyFill="1" applyBorder="1"/>
    <xf numFmtId="166" fontId="0" fillId="0" borderId="5" xfId="16" applyNumberFormat="1" applyFont="1" applyFill="1" applyBorder="1"/>
    <xf numFmtId="166" fontId="0" fillId="9" borderId="0" xfId="16" applyNumberFormat="1" applyFont="1" applyFill="1" applyBorder="1"/>
    <xf numFmtId="0" fontId="0" fillId="0" borderId="0" xfId="0" applyAlignment="1">
      <alignment horizontal="left"/>
    </xf>
    <xf numFmtId="166" fontId="0" fillId="9" borderId="4" xfId="16" applyNumberFormat="1" applyFont="1" applyFill="1" applyBorder="1"/>
    <xf numFmtId="166" fontId="0" fillId="0" borderId="0" xfId="16" applyNumberFormat="1" applyFont="1"/>
    <xf numFmtId="166" fontId="0" fillId="0" borderId="0" xfId="0" applyNumberFormat="1"/>
    <xf numFmtId="9" fontId="0" fillId="0" borderId="0" xfId="17" applyFont="1"/>
    <xf numFmtId="166" fontId="0" fillId="0" borderId="4" xfId="16" applyNumberFormat="1" applyFont="1" applyFill="1" applyBorder="1" applyAlignment="1">
      <alignment horizontal="right"/>
    </xf>
    <xf numFmtId="166" fontId="0" fillId="9" borderId="4" xfId="16" applyNumberFormat="1" applyFont="1" applyFill="1" applyBorder="1" applyAlignment="1">
      <alignment horizontal="right"/>
    </xf>
    <xf numFmtId="166" fontId="0" fillId="0" borderId="6" xfId="16" applyNumberFormat="1" applyFont="1" applyFill="1" applyBorder="1" applyAlignment="1">
      <alignment horizontal="right"/>
    </xf>
    <xf numFmtId="42" fontId="15" fillId="0" borderId="0" xfId="0" applyNumberFormat="1" applyFont="1" applyAlignment="1">
      <alignment horizontal="right"/>
    </xf>
    <xf numFmtId="9" fontId="15" fillId="0" borderId="0" xfId="11" applyFont="1" applyFill="1" applyBorder="1"/>
    <xf numFmtId="0" fontId="8" fillId="0" borderId="21" xfId="0" applyFont="1" applyBorder="1" applyAlignment="1">
      <alignment horizontal="right"/>
    </xf>
    <xf numFmtId="0" fontId="0" fillId="3" borderId="0" xfId="0" applyFill="1" applyAlignment="1">
      <alignment horizontal="right"/>
    </xf>
    <xf numFmtId="0" fontId="10" fillId="0" borderId="0" xfId="0" applyFont="1"/>
    <xf numFmtId="166" fontId="17" fillId="0" borderId="0" xfId="0" applyNumberFormat="1" applyFont="1"/>
    <xf numFmtId="166" fontId="18" fillId="0" borderId="0" xfId="0" applyNumberFormat="1" applyFont="1"/>
    <xf numFmtId="166" fontId="10" fillId="0" borderId="0" xfId="16" applyNumberFormat="1" applyFont="1" applyFill="1" applyBorder="1"/>
    <xf numFmtId="166" fontId="4" fillId="0" borderId="5" xfId="16" applyNumberFormat="1" applyFont="1" applyBorder="1" applyAlignment="1">
      <alignment horizontal="center"/>
    </xf>
    <xf numFmtId="0" fontId="4" fillId="0" borderId="5" xfId="0" applyFont="1" applyBorder="1" applyAlignment="1">
      <alignment horizontal="center"/>
    </xf>
    <xf numFmtId="9" fontId="0" fillId="0" borderId="0" xfId="17" applyFont="1" applyAlignment="1">
      <alignment horizontal="center"/>
    </xf>
    <xf numFmtId="0" fontId="11" fillId="9" borderId="3" xfId="0" applyFont="1" applyFill="1" applyBorder="1" applyAlignment="1">
      <alignment wrapText="1"/>
    </xf>
    <xf numFmtId="0" fontId="0" fillId="9" borderId="3" xfId="0" applyFill="1" applyBorder="1"/>
    <xf numFmtId="0" fontId="11" fillId="9" borderId="3" xfId="0" applyFont="1" applyFill="1" applyBorder="1"/>
    <xf numFmtId="0" fontId="0" fillId="9" borderId="4" xfId="0" applyFill="1" applyBorder="1"/>
    <xf numFmtId="167" fontId="20" fillId="0" borderId="0" xfId="0" applyNumberFormat="1" applyFont="1"/>
    <xf numFmtId="166" fontId="22" fillId="0" borderId="0" xfId="1" applyNumberFormat="1" applyFont="1" applyFill="1" applyBorder="1"/>
    <xf numFmtId="166" fontId="22" fillId="0" borderId="5" xfId="1" applyNumberFormat="1" applyFont="1" applyFill="1" applyBorder="1"/>
    <xf numFmtId="0" fontId="22" fillId="0" borderId="0" xfId="0" applyFont="1"/>
    <xf numFmtId="166" fontId="22" fillId="0" borderId="6" xfId="1" applyNumberFormat="1" applyFont="1" applyFill="1" applyBorder="1"/>
    <xf numFmtId="166" fontId="22" fillId="9" borderId="4" xfId="1" applyNumberFormat="1" applyFont="1" applyFill="1" applyBorder="1" applyAlignment="1">
      <alignment horizontal="right"/>
    </xf>
    <xf numFmtId="166" fontId="22" fillId="9" borderId="6" xfId="1" applyNumberFormat="1" applyFont="1" applyFill="1" applyBorder="1" applyAlignment="1">
      <alignment horizontal="right"/>
    </xf>
    <xf numFmtId="9" fontId="22" fillId="0" borderId="9" xfId="11" applyFont="1" applyFill="1" applyBorder="1" applyAlignment="1">
      <alignment horizontal="right"/>
    </xf>
    <xf numFmtId="0" fontId="22" fillId="0" borderId="2" xfId="0" applyFont="1" applyBorder="1" applyAlignment="1">
      <alignment horizontal="left"/>
    </xf>
    <xf numFmtId="9" fontId="22" fillId="0" borderId="22" xfId="11" applyFont="1" applyFill="1" applyBorder="1" applyAlignment="1">
      <alignment horizontal="right"/>
    </xf>
    <xf numFmtId="0" fontId="22" fillId="0" borderId="18" xfId="0" applyFont="1" applyBorder="1" applyAlignment="1">
      <alignment horizontal="left" wrapText="1"/>
    </xf>
    <xf numFmtId="166" fontId="22" fillId="0" borderId="1" xfId="1" applyNumberFormat="1" applyFont="1" applyFill="1" applyBorder="1"/>
    <xf numFmtId="166" fontId="22" fillId="9" borderId="1" xfId="1" applyNumberFormat="1" applyFont="1" applyFill="1" applyBorder="1" applyAlignment="1">
      <alignment horizontal="right"/>
    </xf>
    <xf numFmtId="166" fontId="21" fillId="0" borderId="21" xfId="1" applyNumberFormat="1" applyFont="1" applyFill="1" applyBorder="1"/>
    <xf numFmtId="0" fontId="21" fillId="0" borderId="0" xfId="0" applyFont="1"/>
    <xf numFmtId="168" fontId="25" fillId="0" borderId="5" xfId="0" applyNumberFormat="1" applyFont="1" applyBorder="1" applyAlignment="1">
      <alignment horizontal="right" wrapText="1"/>
    </xf>
    <xf numFmtId="166" fontId="25" fillId="0" borderId="5" xfId="1" applyNumberFormat="1" applyFont="1" applyFill="1" applyBorder="1"/>
    <xf numFmtId="166" fontId="22" fillId="0" borderId="4" xfId="1" applyNumberFormat="1" applyFont="1" applyFill="1" applyBorder="1"/>
    <xf numFmtId="166" fontId="25" fillId="0" borderId="21" xfId="1" applyNumberFormat="1" applyFont="1" applyFill="1" applyBorder="1"/>
    <xf numFmtId="9" fontId="25" fillId="0" borderId="21" xfId="11" applyFont="1" applyFill="1" applyBorder="1" applyAlignment="1">
      <alignment horizontal="right"/>
    </xf>
    <xf numFmtId="0" fontId="22" fillId="0" borderId="5" xfId="0" applyFont="1" applyBorder="1" applyAlignment="1">
      <alignment horizontal="left" wrapText="1"/>
    </xf>
    <xf numFmtId="0" fontId="26" fillId="0" borderId="0" xfId="0" applyFont="1"/>
    <xf numFmtId="0" fontId="26" fillId="0" borderId="5" xfId="0" applyFont="1" applyBorder="1" applyAlignment="1">
      <alignment wrapText="1"/>
    </xf>
    <xf numFmtId="166" fontId="26" fillId="0" borderId="5" xfId="1" applyNumberFormat="1" applyFont="1" applyFill="1" applyBorder="1"/>
    <xf numFmtId="9" fontId="22" fillId="0" borderId="13" xfId="11" applyFont="1" applyFill="1" applyBorder="1" applyAlignment="1">
      <alignment horizontal="right"/>
    </xf>
    <xf numFmtId="166" fontId="22" fillId="0" borderId="9" xfId="1" applyNumberFormat="1" applyFont="1" applyFill="1" applyBorder="1"/>
    <xf numFmtId="0" fontId="22" fillId="0" borderId="2" xfId="0" applyFont="1" applyBorder="1"/>
    <xf numFmtId="166" fontId="26" fillId="0" borderId="0" xfId="1" applyNumberFormat="1" applyFont="1" applyFill="1" applyBorder="1"/>
    <xf numFmtId="0" fontId="26" fillId="0" borderId="1" xfId="0" applyFont="1" applyBorder="1" applyAlignment="1">
      <alignment horizontal="left" wrapText="1"/>
    </xf>
    <xf numFmtId="0" fontId="26" fillId="0" borderId="3" xfId="0" applyFont="1" applyBorder="1" applyAlignment="1">
      <alignment horizontal="left" wrapText="1"/>
    </xf>
    <xf numFmtId="0" fontId="26" fillId="0" borderId="4" xfId="0" applyFont="1" applyBorder="1" applyAlignment="1">
      <alignment horizontal="left" wrapText="1"/>
    </xf>
    <xf numFmtId="9" fontId="22" fillId="0" borderId="1" xfId="11" applyFont="1" applyFill="1" applyBorder="1" applyAlignment="1">
      <alignment horizontal="right"/>
    </xf>
    <xf numFmtId="166" fontId="21" fillId="0" borderId="0" xfId="1" applyNumberFormat="1" applyFont="1" applyFill="1" applyBorder="1"/>
    <xf numFmtId="166" fontId="25" fillId="0" borderId="0" xfId="1" applyNumberFormat="1" applyFont="1" applyFill="1" applyBorder="1"/>
    <xf numFmtId="0" fontId="22" fillId="0" borderId="0" xfId="0" applyFont="1" applyAlignment="1">
      <alignment wrapText="1"/>
    </xf>
    <xf numFmtId="166" fontId="21" fillId="0" borderId="5" xfId="1" applyNumberFormat="1" applyFont="1" applyFill="1" applyBorder="1"/>
    <xf numFmtId="9" fontId="21" fillId="0" borderId="5" xfId="11" applyFont="1" applyFill="1" applyBorder="1" applyAlignment="1">
      <alignment horizontal="right"/>
    </xf>
    <xf numFmtId="0" fontId="22" fillId="0" borderId="10" xfId="0" applyFont="1" applyBorder="1" applyAlignment="1">
      <alignment horizontal="left" wrapText="1"/>
    </xf>
    <xf numFmtId="0" fontId="21" fillId="0" borderId="21" xfId="0" applyFont="1" applyBorder="1" applyAlignment="1">
      <alignment horizontal="right" wrapText="1"/>
    </xf>
    <xf numFmtId="166" fontId="25" fillId="0" borderId="5" xfId="1" applyNumberFormat="1" applyFont="1" applyFill="1" applyBorder="1" applyAlignment="1">
      <alignment horizontal="right" wrapText="1"/>
    </xf>
    <xf numFmtId="0" fontId="22" fillId="0" borderId="3" xfId="0" applyFont="1" applyBorder="1" applyAlignment="1">
      <alignment horizontal="left" wrapText="1"/>
    </xf>
    <xf numFmtId="0" fontId="24" fillId="0" borderId="0" xfId="0" applyFont="1" applyAlignment="1">
      <alignment wrapText="1"/>
    </xf>
    <xf numFmtId="166" fontId="22" fillId="0" borderId="6" xfId="1" applyNumberFormat="1" applyFont="1" applyFill="1" applyBorder="1" applyAlignment="1">
      <alignment horizontal="right"/>
    </xf>
    <xf numFmtId="166" fontId="22" fillId="0" borderId="1" xfId="1" applyNumberFormat="1" applyFont="1" applyFill="1" applyBorder="1" applyAlignment="1">
      <alignment horizontal="right"/>
    </xf>
    <xf numFmtId="0" fontId="22" fillId="0" borderId="4" xfId="0" applyFont="1" applyBorder="1" applyAlignment="1">
      <alignment horizontal="left" wrapText="1"/>
    </xf>
    <xf numFmtId="9" fontId="22" fillId="0" borderId="21" xfId="11" applyFont="1" applyFill="1" applyBorder="1" applyAlignment="1">
      <alignment horizontal="right"/>
    </xf>
    <xf numFmtId="9" fontId="22" fillId="0" borderId="6" xfId="11" applyFont="1" applyFill="1" applyBorder="1" applyAlignment="1">
      <alignment horizontal="right"/>
    </xf>
    <xf numFmtId="0" fontId="20" fillId="0" borderId="0" xfId="0" applyFont="1"/>
    <xf numFmtId="0" fontId="28" fillId="5" borderId="14" xfId="0" applyFont="1" applyFill="1" applyBorder="1"/>
    <xf numFmtId="0" fontId="24" fillId="5" borderId="8" xfId="0" applyFont="1" applyFill="1" applyBorder="1" applyAlignment="1">
      <alignment wrapText="1"/>
    </xf>
    <xf numFmtId="166" fontId="24" fillId="5" borderId="4" xfId="1" applyNumberFormat="1" applyFont="1" applyFill="1" applyBorder="1"/>
    <xf numFmtId="166" fontId="24" fillId="5" borderId="11" xfId="1" applyNumberFormat="1" applyFont="1" applyFill="1" applyBorder="1"/>
    <xf numFmtId="0" fontId="24" fillId="0" borderId="12" xfId="0" applyFont="1" applyBorder="1"/>
    <xf numFmtId="0" fontId="24" fillId="0" borderId="4" xfId="0" applyFont="1" applyBorder="1" applyAlignment="1">
      <alignment wrapText="1"/>
    </xf>
    <xf numFmtId="166" fontId="24" fillId="0" borderId="6" xfId="1" applyNumberFormat="1" applyFont="1" applyBorder="1"/>
    <xf numFmtId="166" fontId="24" fillId="0" borderId="4" xfId="1" applyNumberFormat="1" applyFont="1" applyBorder="1"/>
    <xf numFmtId="9" fontId="24" fillId="0" borderId="15" xfId="11" applyFont="1" applyFill="1" applyBorder="1" applyAlignment="1">
      <alignment horizontal="right"/>
    </xf>
    <xf numFmtId="168" fontId="24" fillId="0" borderId="6" xfId="0" applyNumberFormat="1" applyFont="1" applyBorder="1" applyAlignment="1">
      <alignment wrapText="1"/>
    </xf>
    <xf numFmtId="0" fontId="24" fillId="0" borderId="6" xfId="0" applyFont="1" applyBorder="1" applyAlignment="1">
      <alignment wrapText="1"/>
    </xf>
    <xf numFmtId="0" fontId="24" fillId="0" borderId="14" xfId="0" applyFont="1" applyBorder="1"/>
    <xf numFmtId="0" fontId="24" fillId="0" borderId="7" xfId="0" applyFont="1" applyBorder="1" applyAlignment="1">
      <alignment wrapText="1"/>
    </xf>
    <xf numFmtId="166" fontId="29" fillId="2" borderId="7" xfId="1" applyNumberFormat="1" applyFont="1" applyFill="1" applyBorder="1"/>
    <xf numFmtId="0" fontId="28" fillId="0" borderId="19" xfId="0" applyFont="1" applyBorder="1" applyAlignment="1">
      <alignment horizontal="right" wrapText="1"/>
    </xf>
    <xf numFmtId="166" fontId="28" fillId="0" borderId="6" xfId="1" applyNumberFormat="1" applyFont="1" applyBorder="1"/>
    <xf numFmtId="166" fontId="28" fillId="0" borderId="8" xfId="1" applyNumberFormat="1" applyFont="1" applyBorder="1"/>
    <xf numFmtId="9" fontId="28" fillId="0" borderId="15" xfId="11" applyFont="1" applyFill="1" applyBorder="1" applyAlignment="1">
      <alignment horizontal="right"/>
    </xf>
    <xf numFmtId="166" fontId="25" fillId="7" borderId="6" xfId="1" applyNumberFormat="1" applyFont="1" applyFill="1" applyBorder="1" applyAlignment="1">
      <alignment horizontal="center"/>
    </xf>
    <xf numFmtId="166" fontId="25" fillId="4" borderId="6" xfId="1" applyNumberFormat="1" applyFont="1" applyFill="1" applyBorder="1" applyAlignment="1">
      <alignment horizontal="center"/>
    </xf>
    <xf numFmtId="166" fontId="25" fillId="6" borderId="6" xfId="1" applyNumberFormat="1" applyFont="1" applyFill="1" applyBorder="1" applyAlignment="1">
      <alignment horizontal="center" wrapText="1"/>
    </xf>
    <xf numFmtId="166" fontId="25" fillId="6" borderId="6" xfId="1" applyNumberFormat="1" applyFont="1" applyFill="1" applyBorder="1" applyAlignment="1">
      <alignment horizontal="center"/>
    </xf>
    <xf numFmtId="0" fontId="25" fillId="0" borderId="0" xfId="0" applyFont="1"/>
    <xf numFmtId="166" fontId="25" fillId="8" borderId="16" xfId="1" applyNumberFormat="1" applyFont="1" applyFill="1" applyBorder="1"/>
    <xf numFmtId="0" fontId="24" fillId="0" borderId="0" xfId="0" applyFont="1"/>
    <xf numFmtId="167" fontId="25" fillId="7" borderId="6" xfId="1" applyNumberFormat="1" applyFont="1" applyFill="1" applyBorder="1" applyAlignment="1">
      <alignment horizontal="center"/>
    </xf>
    <xf numFmtId="167" fontId="31" fillId="4" borderId="0" xfId="1" applyNumberFormat="1" applyFont="1" applyFill="1" applyBorder="1" applyAlignment="1">
      <alignment horizontal="center" wrapText="1"/>
    </xf>
    <xf numFmtId="166" fontId="25" fillId="0" borderId="0" xfId="1" applyNumberFormat="1" applyFont="1" applyFill="1" applyBorder="1" applyAlignment="1">
      <alignment wrapText="1"/>
    </xf>
    <xf numFmtId="166" fontId="24" fillId="7" borderId="6" xfId="1" applyNumberFormat="1" applyFont="1" applyFill="1" applyBorder="1"/>
    <xf numFmtId="166" fontId="24" fillId="4" borderId="6" xfId="1" applyNumberFormat="1" applyFont="1" applyFill="1" applyBorder="1"/>
    <xf numFmtId="166" fontId="24" fillId="6" borderId="6" xfId="1" applyNumberFormat="1" applyFont="1" applyFill="1" applyBorder="1"/>
    <xf numFmtId="166" fontId="24" fillId="6" borderId="6" xfId="0" applyNumberFormat="1" applyFont="1" applyFill="1" applyBorder="1"/>
    <xf numFmtId="166" fontId="24" fillId="0" borderId="0" xfId="1" applyNumberFormat="1" applyFont="1" applyFill="1" applyBorder="1"/>
    <xf numFmtId="9" fontId="24" fillId="8" borderId="16" xfId="11" applyFont="1" applyFill="1" applyBorder="1" applyAlignment="1">
      <alignment wrapText="1"/>
    </xf>
    <xf numFmtId="42" fontId="24" fillId="5" borderId="6" xfId="2" applyNumberFormat="1" applyFont="1" applyFill="1" applyBorder="1"/>
    <xf numFmtId="9" fontId="24" fillId="5" borderId="16" xfId="11" applyFont="1" applyFill="1" applyBorder="1"/>
    <xf numFmtId="166" fontId="24" fillId="0" borderId="0" xfId="1" applyNumberFormat="1" applyFont="1"/>
    <xf numFmtId="166" fontId="32" fillId="0" borderId="0" xfId="1" applyNumberFormat="1" applyFont="1"/>
    <xf numFmtId="0" fontId="19" fillId="0" borderId="0" xfId="0" applyFont="1"/>
    <xf numFmtId="166" fontId="33" fillId="0" borderId="0" xfId="1" applyNumberFormat="1" applyFont="1"/>
    <xf numFmtId="166" fontId="0" fillId="9" borderId="6" xfId="1" applyNumberFormat="1" applyFont="1" applyFill="1" applyBorder="1" applyAlignment="1">
      <alignment horizontal="right"/>
    </xf>
    <xf numFmtId="166" fontId="0" fillId="9" borderId="6" xfId="16" applyNumberFormat="1" applyFont="1" applyFill="1" applyBorder="1" applyAlignment="1">
      <alignment horizontal="right"/>
    </xf>
    <xf numFmtId="166" fontId="7" fillId="0" borderId="0" xfId="1" applyNumberFormat="1" applyFont="1" applyFill="1" applyBorder="1"/>
    <xf numFmtId="0" fontId="0" fillId="0" borderId="2" xfId="0" applyBorder="1" applyAlignment="1">
      <alignment horizontal="left"/>
    </xf>
    <xf numFmtId="0" fontId="0" fillId="0" borderId="10" xfId="0" applyBorder="1" applyAlignment="1">
      <alignment horizontal="left" wrapText="1"/>
    </xf>
    <xf numFmtId="0" fontId="0" fillId="0" borderId="6" xfId="0" applyBorder="1" applyAlignment="1">
      <alignment horizontal="left" wrapText="1"/>
    </xf>
    <xf numFmtId="0" fontId="0" fillId="0" borderId="10" xfId="0" applyBorder="1" applyAlignment="1">
      <alignment wrapText="1"/>
    </xf>
    <xf numFmtId="166" fontId="0" fillId="9" borderId="6" xfId="0" applyNumberFormat="1" applyFill="1" applyBorder="1"/>
    <xf numFmtId="9" fontId="0" fillId="0" borderId="6" xfId="11" applyFont="1" applyFill="1" applyBorder="1"/>
    <xf numFmtId="166" fontId="21" fillId="0" borderId="0" xfId="1" applyNumberFormat="1" applyFont="1" applyFill="1" applyBorder="1" applyAlignment="1">
      <alignment horizontal="right"/>
    </xf>
    <xf numFmtId="169" fontId="0" fillId="0" borderId="4" xfId="0" applyNumberFormat="1" applyBorder="1" applyAlignment="1">
      <alignment horizontal="left"/>
    </xf>
    <xf numFmtId="169" fontId="0" fillId="0" borderId="4" xfId="0" applyNumberFormat="1" applyBorder="1"/>
    <xf numFmtId="169" fontId="0" fillId="0" borderId="4" xfId="2" applyNumberFormat="1" applyFont="1" applyFill="1" applyBorder="1" applyAlignment="1">
      <alignment horizontal="right"/>
    </xf>
    <xf numFmtId="169" fontId="0" fillId="0" borderId="4" xfId="16" applyNumberFormat="1" applyFont="1" applyFill="1" applyBorder="1"/>
    <xf numFmtId="166" fontId="22" fillId="0" borderId="22" xfId="1" applyNumberFormat="1" applyFont="1" applyFill="1" applyBorder="1"/>
    <xf numFmtId="1" fontId="22" fillId="0" borderId="22" xfId="1" applyNumberFormat="1" applyFont="1" applyFill="1" applyBorder="1"/>
    <xf numFmtId="166" fontId="22" fillId="0" borderId="13" xfId="1" applyNumberFormat="1" applyFont="1" applyFill="1" applyBorder="1"/>
    <xf numFmtId="1" fontId="22" fillId="0" borderId="9" xfId="1" applyNumberFormat="1" applyFont="1" applyFill="1" applyBorder="1"/>
    <xf numFmtId="166" fontId="22" fillId="0" borderId="10" xfId="1" applyNumberFormat="1" applyFont="1" applyFill="1" applyBorder="1"/>
    <xf numFmtId="166" fontId="22" fillId="0" borderId="3" xfId="1" applyNumberFormat="1" applyFont="1" applyFill="1" applyBorder="1"/>
    <xf numFmtId="166" fontId="24" fillId="5" borderId="0" xfId="1" applyNumberFormat="1" applyFont="1" applyFill="1" applyBorder="1"/>
    <xf numFmtId="166" fontId="24" fillId="0" borderId="1" xfId="1" applyNumberFormat="1" applyFont="1" applyBorder="1"/>
    <xf numFmtId="166" fontId="28" fillId="0" borderId="3" xfId="1" applyNumberFormat="1" applyFont="1" applyBorder="1"/>
    <xf numFmtId="166" fontId="22" fillId="0" borderId="17" xfId="1" applyNumberFormat="1" applyFont="1" applyFill="1" applyBorder="1"/>
    <xf numFmtId="168" fontId="21" fillId="0" borderId="0" xfId="0" applyNumberFormat="1" applyFont="1" applyAlignment="1">
      <alignment horizontal="left" wrapText="1"/>
    </xf>
    <xf numFmtId="42" fontId="24" fillId="5" borderId="1" xfId="2" applyNumberFormat="1" applyFont="1" applyFill="1" applyBorder="1"/>
    <xf numFmtId="0" fontId="22" fillId="0" borderId="6" xfId="0" applyFont="1" applyBorder="1" applyAlignment="1">
      <alignment horizontal="left" wrapText="1"/>
    </xf>
    <xf numFmtId="0" fontId="0" fillId="0" borderId="23" xfId="0" applyBorder="1" applyAlignment="1">
      <alignment horizontal="left"/>
    </xf>
    <xf numFmtId="0" fontId="0" fillId="0" borderId="16" xfId="0" applyBorder="1"/>
    <xf numFmtId="166" fontId="22" fillId="0" borderId="24" xfId="1" applyNumberFormat="1" applyFont="1" applyFill="1" applyBorder="1"/>
    <xf numFmtId="168" fontId="21" fillId="0" borderId="26" xfId="0" applyNumberFormat="1" applyFont="1" applyBorder="1" applyAlignment="1">
      <alignment horizontal="right" wrapText="1"/>
    </xf>
    <xf numFmtId="166" fontId="21" fillId="0" borderId="26" xfId="1" applyNumberFormat="1" applyFont="1" applyFill="1" applyBorder="1"/>
    <xf numFmtId="166" fontId="21" fillId="0" borderId="27" xfId="1" applyNumberFormat="1" applyFont="1" applyFill="1" applyBorder="1" applyAlignment="1">
      <alignment horizontal="right"/>
    </xf>
    <xf numFmtId="166" fontId="21" fillId="0" borderId="26" xfId="1" applyNumberFormat="1" applyFont="1" applyFill="1" applyBorder="1" applyAlignment="1">
      <alignment horizontal="right"/>
    </xf>
    <xf numFmtId="166" fontId="22" fillId="9" borderId="3" xfId="1" applyNumberFormat="1" applyFont="1" applyFill="1" applyBorder="1" applyAlignment="1">
      <alignment horizontal="right"/>
    </xf>
    <xf numFmtId="166" fontId="22" fillId="0" borderId="0" xfId="1" applyNumberFormat="1" applyFont="1" applyFill="1" applyBorder="1" applyAlignment="1">
      <alignment horizontal="right"/>
    </xf>
    <xf numFmtId="0" fontId="0" fillId="0" borderId="28" xfId="0" applyBorder="1"/>
    <xf numFmtId="0" fontId="22" fillId="0" borderId="26" xfId="0" applyFont="1" applyBorder="1" applyAlignment="1">
      <alignment horizontal="left" wrapText="1"/>
    </xf>
    <xf numFmtId="166" fontId="22" fillId="0" borderId="27" xfId="1" applyNumberFormat="1" applyFont="1" applyFill="1" applyBorder="1"/>
    <xf numFmtId="166" fontId="22" fillId="0" borderId="7" xfId="1" applyNumberFormat="1" applyFont="1" applyFill="1" applyBorder="1"/>
    <xf numFmtId="9" fontId="22" fillId="0" borderId="7" xfId="11" applyFont="1" applyFill="1" applyBorder="1" applyAlignment="1">
      <alignment horizontal="right"/>
    </xf>
    <xf numFmtId="166" fontId="22" fillId="0" borderId="29" xfId="1" applyNumberFormat="1" applyFont="1" applyFill="1" applyBorder="1"/>
    <xf numFmtId="9" fontId="22" fillId="0" borderId="29" xfId="11" applyFont="1" applyFill="1" applyBorder="1" applyAlignment="1">
      <alignment horizontal="right"/>
    </xf>
    <xf numFmtId="168" fontId="27" fillId="0" borderId="26" xfId="0" applyNumberFormat="1" applyFont="1" applyBorder="1" applyAlignment="1">
      <alignment horizontal="right" wrapText="1"/>
    </xf>
    <xf numFmtId="166" fontId="27" fillId="0" borderId="26" xfId="1" applyNumberFormat="1" applyFont="1" applyFill="1" applyBorder="1"/>
    <xf numFmtId="168" fontId="21" fillId="0" borderId="30" xfId="0" applyNumberFormat="1" applyFont="1" applyBorder="1" applyAlignment="1">
      <alignment horizontal="right" wrapText="1"/>
    </xf>
    <xf numFmtId="166" fontId="21" fillId="0" borderId="30" xfId="1" applyNumberFormat="1" applyFont="1" applyFill="1" applyBorder="1"/>
    <xf numFmtId="166" fontId="22" fillId="0" borderId="30" xfId="1" applyNumberFormat="1" applyFont="1" applyFill="1" applyBorder="1"/>
    <xf numFmtId="0" fontId="21" fillId="0" borderId="26" xfId="0" applyFont="1" applyBorder="1" applyAlignment="1">
      <alignment horizontal="right" wrapText="1"/>
    </xf>
    <xf numFmtId="0" fontId="19" fillId="0" borderId="31" xfId="0" applyFont="1" applyBorder="1" applyAlignment="1">
      <alignment horizontal="right" wrapText="1"/>
    </xf>
    <xf numFmtId="166" fontId="19" fillId="0" borderId="31" xfId="1" applyNumberFormat="1" applyFont="1" applyFill="1" applyBorder="1"/>
    <xf numFmtId="166" fontId="8" fillId="0" borderId="31" xfId="1" applyNumberFormat="1" applyFont="1" applyFill="1" applyBorder="1"/>
    <xf numFmtId="9" fontId="21" fillId="0" borderId="29" xfId="11" applyFont="1" applyFill="1" applyBorder="1" applyAlignment="1">
      <alignment horizontal="right"/>
    </xf>
    <xf numFmtId="9" fontId="25" fillId="0" borderId="30" xfId="11" applyFont="1" applyFill="1" applyBorder="1" applyAlignment="1">
      <alignment horizontal="right"/>
    </xf>
    <xf numFmtId="9" fontId="22" fillId="0" borderId="30" xfId="11" applyFont="1" applyFill="1" applyBorder="1" applyAlignment="1">
      <alignment horizontal="right"/>
    </xf>
    <xf numFmtId="0" fontId="22" fillId="0" borderId="0" xfId="0" applyFont="1" applyAlignment="1">
      <alignment horizontal="left" wrapText="1"/>
    </xf>
    <xf numFmtId="0" fontId="22" fillId="0" borderId="34" xfId="0" applyFont="1" applyBorder="1" applyAlignment="1">
      <alignment wrapText="1"/>
    </xf>
    <xf numFmtId="0" fontId="22" fillId="9" borderId="35" xfId="0" applyFont="1" applyFill="1" applyBorder="1" applyAlignment="1">
      <alignment wrapText="1"/>
    </xf>
    <xf numFmtId="0" fontId="22" fillId="9" borderId="36" xfId="0" applyFont="1" applyFill="1" applyBorder="1" applyAlignment="1">
      <alignment wrapText="1"/>
    </xf>
    <xf numFmtId="0" fontId="21" fillId="0" borderId="37" xfId="0" applyFont="1" applyBorder="1"/>
    <xf numFmtId="0" fontId="21" fillId="0" borderId="39" xfId="0" applyFont="1" applyBorder="1"/>
    <xf numFmtId="0" fontId="22" fillId="0" borderId="37" xfId="0" applyFont="1" applyBorder="1"/>
    <xf numFmtId="0" fontId="22" fillId="9" borderId="38" xfId="0" applyFont="1" applyFill="1" applyBorder="1" applyAlignment="1">
      <alignment wrapText="1"/>
    </xf>
    <xf numFmtId="0" fontId="7" fillId="0" borderId="39" xfId="0" applyFont="1" applyBorder="1" applyAlignment="1">
      <alignment horizontal="left"/>
    </xf>
    <xf numFmtId="0" fontId="11" fillId="9" borderId="35" xfId="0" applyFont="1" applyFill="1" applyBorder="1" applyAlignment="1">
      <alignment wrapText="1"/>
    </xf>
    <xf numFmtId="0" fontId="11" fillId="9" borderId="36" xfId="0" applyFont="1" applyFill="1" applyBorder="1" applyAlignment="1">
      <alignment wrapText="1"/>
    </xf>
    <xf numFmtId="0" fontId="22" fillId="0" borderId="0" xfId="7" applyFont="1" applyAlignment="1">
      <alignment horizontal="left" wrapText="1"/>
    </xf>
    <xf numFmtId="0" fontId="23" fillId="9" borderId="36" xfId="0" applyFont="1" applyFill="1" applyBorder="1" applyAlignment="1">
      <alignment wrapText="1"/>
    </xf>
    <xf numFmtId="0" fontId="26" fillId="0" borderId="37" xfId="0" applyFont="1" applyBorder="1"/>
    <xf numFmtId="0" fontId="21" fillId="0" borderId="39" xfId="0" applyFont="1" applyBorder="1" applyAlignment="1">
      <alignment horizontal="left"/>
    </xf>
    <xf numFmtId="0" fontId="0" fillId="0" borderId="0" xfId="0" applyAlignment="1">
      <alignment horizontal="left" wrapText="1"/>
    </xf>
    <xf numFmtId="0" fontId="21" fillId="0" borderId="12" xfId="0" applyFont="1" applyBorder="1"/>
    <xf numFmtId="0" fontId="7" fillId="0" borderId="39" xfId="0" applyFont="1" applyBorder="1"/>
    <xf numFmtId="0" fontId="22" fillId="0" borderId="12" xfId="0" applyFont="1" applyBorder="1"/>
    <xf numFmtId="0" fontId="21" fillId="0" borderId="12" xfId="0" applyFont="1" applyBorder="1" applyAlignment="1">
      <alignment horizontal="left"/>
    </xf>
    <xf numFmtId="0" fontId="26" fillId="0" borderId="0" xfId="0" applyFont="1" applyAlignment="1">
      <alignment wrapText="1"/>
    </xf>
    <xf numFmtId="0" fontId="22" fillId="0" borderId="41" xfId="0" applyFont="1" applyBorder="1" applyAlignment="1">
      <alignment wrapText="1"/>
    </xf>
    <xf numFmtId="0" fontId="26" fillId="0" borderId="20" xfId="0" applyFont="1" applyBorder="1" applyAlignment="1">
      <alignment horizontal="left"/>
    </xf>
    <xf numFmtId="0" fontId="26" fillId="0" borderId="2" xfId="0" applyFont="1" applyBorder="1" applyAlignment="1">
      <alignment horizontal="left"/>
    </xf>
    <xf numFmtId="0" fontId="26" fillId="0" borderId="42" xfId="0" applyFont="1" applyBorder="1" applyAlignment="1">
      <alignment horizontal="left"/>
    </xf>
    <xf numFmtId="0" fontId="11" fillId="9" borderId="38" xfId="0" applyFont="1" applyFill="1" applyBorder="1" applyAlignment="1">
      <alignment wrapText="1"/>
    </xf>
    <xf numFmtId="0" fontId="26" fillId="0" borderId="12" xfId="0" applyFont="1" applyBorder="1"/>
    <xf numFmtId="168" fontId="21" fillId="0" borderId="0" xfId="0" applyNumberFormat="1" applyFont="1" applyAlignment="1">
      <alignment horizontal="right" wrapText="1"/>
    </xf>
    <xf numFmtId="0" fontId="27" fillId="0" borderId="39" xfId="0" applyFont="1" applyBorder="1" applyAlignment="1">
      <alignment horizontal="left"/>
    </xf>
    <xf numFmtId="0" fontId="23" fillId="9" borderId="40" xfId="0" applyFont="1" applyFill="1" applyBorder="1" applyAlignment="1">
      <alignment wrapText="1"/>
    </xf>
    <xf numFmtId="0" fontId="11" fillId="9" borderId="43" xfId="0" applyFont="1" applyFill="1" applyBorder="1" applyAlignment="1">
      <alignment wrapText="1"/>
    </xf>
    <xf numFmtId="0" fontId="22" fillId="9" borderId="43" xfId="0" applyFont="1" applyFill="1" applyBorder="1" applyAlignment="1">
      <alignment wrapText="1"/>
    </xf>
    <xf numFmtId="0" fontId="21" fillId="0" borderId="37" xfId="0" applyFont="1" applyBorder="1" applyAlignment="1">
      <alignment horizontal="left"/>
    </xf>
    <xf numFmtId="0" fontId="22" fillId="0" borderId="12" xfId="0" applyFont="1" applyBorder="1" applyAlignment="1">
      <alignment horizontal="left"/>
    </xf>
    <xf numFmtId="0" fontId="24" fillId="0" borderId="42" xfId="0" applyFont="1" applyBorder="1"/>
    <xf numFmtId="0" fontId="22" fillId="0" borderId="23" xfId="0" applyFont="1" applyBorder="1"/>
    <xf numFmtId="0" fontId="22" fillId="0" borderId="39" xfId="0" applyFont="1" applyBorder="1"/>
    <xf numFmtId="168" fontId="21" fillId="0" borderId="39" xfId="0" applyNumberFormat="1" applyFont="1" applyBorder="1" applyAlignment="1">
      <alignment horizontal="left"/>
    </xf>
    <xf numFmtId="168" fontId="22" fillId="0" borderId="0" xfId="0" applyNumberFormat="1" applyFont="1" applyAlignment="1">
      <alignment horizontal="left" wrapText="1"/>
    </xf>
    <xf numFmtId="0" fontId="22" fillId="0" borderId="36" xfId="0" applyFont="1" applyBorder="1" applyAlignment="1">
      <alignment wrapText="1"/>
    </xf>
    <xf numFmtId="0" fontId="23" fillId="0" borderId="36" xfId="0" applyFont="1" applyBorder="1" applyAlignment="1">
      <alignment wrapText="1"/>
    </xf>
    <xf numFmtId="0" fontId="23" fillId="0" borderId="38" xfId="0" applyFont="1" applyBorder="1" applyAlignment="1">
      <alignment wrapText="1"/>
    </xf>
    <xf numFmtId="0" fontId="22" fillId="0" borderId="44" xfId="0" applyFont="1" applyBorder="1"/>
    <xf numFmtId="0" fontId="22" fillId="0" borderId="38" xfId="0" applyFont="1" applyBorder="1" applyAlignment="1">
      <alignment wrapText="1"/>
    </xf>
    <xf numFmtId="0" fontId="20" fillId="0" borderId="45" xfId="0" applyFont="1" applyBorder="1"/>
    <xf numFmtId="0" fontId="20" fillId="0" borderId="46" xfId="0" applyFont="1" applyBorder="1" applyAlignment="1">
      <alignment wrapText="1"/>
    </xf>
    <xf numFmtId="0" fontId="30" fillId="2" borderId="12" xfId="0" applyFont="1" applyFill="1" applyBorder="1"/>
    <xf numFmtId="0" fontId="30" fillId="2" borderId="0" xfId="0" applyFont="1" applyFill="1" applyAlignment="1">
      <alignment wrapText="1"/>
    </xf>
    <xf numFmtId="166" fontId="25" fillId="0" borderId="41" xfId="1" applyNumberFormat="1" applyFont="1" applyFill="1" applyBorder="1" applyAlignment="1">
      <alignment wrapText="1"/>
    </xf>
    <xf numFmtId="166" fontId="24" fillId="0" borderId="41" xfId="1" applyNumberFormat="1" applyFont="1" applyFill="1" applyBorder="1" applyAlignment="1">
      <alignment wrapText="1"/>
    </xf>
    <xf numFmtId="0" fontId="24" fillId="0" borderId="0" xfId="0" applyFont="1" applyAlignment="1">
      <alignment horizontal="right" wrapText="1"/>
    </xf>
    <xf numFmtId="0" fontId="32" fillId="0" borderId="14" xfId="0" applyFont="1" applyBorder="1"/>
    <xf numFmtId="0" fontId="8" fillId="0" borderId="11" xfId="0" applyFont="1" applyBorder="1" applyAlignment="1">
      <alignment horizontal="right"/>
    </xf>
    <xf numFmtId="166" fontId="32" fillId="0" borderId="11" xfId="1" applyNumberFormat="1" applyFont="1" applyBorder="1"/>
    <xf numFmtId="0" fontId="32" fillId="0" borderId="11" xfId="0" applyFont="1" applyBorder="1"/>
    <xf numFmtId="0" fontId="19" fillId="0" borderId="47" xfId="0" applyFont="1" applyBorder="1" applyAlignment="1">
      <alignment wrapText="1"/>
    </xf>
    <xf numFmtId="0" fontId="22" fillId="0" borderId="49" xfId="0" applyFont="1" applyBorder="1" applyAlignment="1">
      <alignment horizontal="left"/>
    </xf>
    <xf numFmtId="0" fontId="22" fillId="0" borderId="50" xfId="0" applyFont="1" applyBorder="1" applyAlignment="1">
      <alignment horizontal="left" wrapText="1"/>
    </xf>
    <xf numFmtId="0" fontId="22" fillId="0" borderId="51" xfId="0" applyFont="1" applyBorder="1" applyAlignment="1">
      <alignment horizontal="left" wrapText="1"/>
    </xf>
    <xf numFmtId="0" fontId="22" fillId="0" borderId="52" xfId="0" applyFont="1" applyBorder="1" applyAlignment="1">
      <alignment horizontal="left" wrapText="1"/>
    </xf>
    <xf numFmtId="0" fontId="22" fillId="0" borderId="53" xfId="0" applyFont="1" applyBorder="1" applyAlignment="1">
      <alignment horizontal="left"/>
    </xf>
    <xf numFmtId="0" fontId="22" fillId="0" borderId="48" xfId="0" applyFont="1" applyBorder="1" applyAlignment="1">
      <alignment horizontal="left"/>
    </xf>
    <xf numFmtId="0" fontId="0" fillId="0" borderId="49" xfId="0" applyBorder="1" applyAlignment="1">
      <alignment horizontal="left"/>
    </xf>
    <xf numFmtId="0" fontId="22" fillId="0" borderId="50" xfId="7" applyFont="1" applyBorder="1" applyAlignment="1">
      <alignment horizontal="left" wrapText="1"/>
    </xf>
    <xf numFmtId="0" fontId="22" fillId="0" borderId="52" xfId="7" applyFont="1" applyBorder="1" applyAlignment="1">
      <alignment horizontal="left" wrapText="1"/>
    </xf>
    <xf numFmtId="0" fontId="0" fillId="0" borderId="50" xfId="7" applyFont="1" applyBorder="1" applyAlignment="1">
      <alignment horizontal="left" wrapText="1"/>
    </xf>
    <xf numFmtId="0" fontId="0" fillId="0" borderId="51" xfId="7" applyFont="1" applyBorder="1" applyAlignment="1">
      <alignment horizontal="left" wrapText="1"/>
    </xf>
    <xf numFmtId="0" fontId="0" fillId="0" borderId="53" xfId="0" applyBorder="1" applyAlignment="1">
      <alignment horizontal="left"/>
    </xf>
    <xf numFmtId="0" fontId="0" fillId="0" borderId="50" xfId="0" applyBorder="1" applyAlignment="1">
      <alignment horizontal="left" wrapText="1"/>
    </xf>
    <xf numFmtId="0" fontId="0" fillId="0" borderId="52" xfId="0" applyBorder="1" applyAlignment="1">
      <alignment horizontal="left" wrapText="1"/>
    </xf>
    <xf numFmtId="0" fontId="0" fillId="0" borderId="51" xfId="0" applyBorder="1" applyAlignment="1">
      <alignment horizontal="left" wrapText="1"/>
    </xf>
    <xf numFmtId="0" fontId="0" fillId="0" borderId="51" xfId="0" quotePrefix="1" applyBorder="1" applyAlignment="1">
      <alignment horizontal="left" wrapText="1"/>
    </xf>
    <xf numFmtId="0" fontId="22" fillId="0" borderId="56" xfId="0" applyFont="1" applyBorder="1" applyAlignment="1">
      <alignment horizontal="left" wrapText="1"/>
    </xf>
    <xf numFmtId="0" fontId="22" fillId="0" borderId="54" xfId="0" applyFont="1" applyBorder="1" applyAlignment="1">
      <alignment horizontal="left"/>
    </xf>
    <xf numFmtId="0" fontId="22" fillId="0" borderId="55" xfId="0" applyFont="1" applyBorder="1" applyAlignment="1">
      <alignment horizontal="left" wrapText="1"/>
    </xf>
    <xf numFmtId="0" fontId="22" fillId="0" borderId="57" xfId="0" applyFont="1" applyBorder="1" applyAlignment="1">
      <alignment horizontal="left"/>
    </xf>
    <xf numFmtId="0" fontId="22" fillId="0" borderId="58" xfId="0" applyFont="1" applyBorder="1" applyAlignment="1">
      <alignment horizontal="left"/>
    </xf>
    <xf numFmtId="0" fontId="22" fillId="0" borderId="59" xfId="0" applyFont="1" applyBorder="1" applyAlignment="1">
      <alignment horizontal="left"/>
    </xf>
    <xf numFmtId="0" fontId="22" fillId="0" borderId="60" xfId="0" applyFont="1" applyBorder="1"/>
    <xf numFmtId="0" fontId="0" fillId="0" borderId="12" xfId="0" applyBorder="1"/>
    <xf numFmtId="9" fontId="0" fillId="0" borderId="41" xfId="17" applyFont="1" applyBorder="1"/>
    <xf numFmtId="0" fontId="0" fillId="0" borderId="39" xfId="0" applyBorder="1"/>
    <xf numFmtId="0" fontId="12" fillId="0" borderId="12" xfId="0" applyFont="1" applyBorder="1" applyAlignment="1">
      <alignment horizontal="right"/>
    </xf>
    <xf numFmtId="166" fontId="16" fillId="0" borderId="0" xfId="0" applyNumberFormat="1" applyFont="1"/>
    <xf numFmtId="9" fontId="16" fillId="0" borderId="41" xfId="17" applyFont="1" applyBorder="1"/>
    <xf numFmtId="0" fontId="12" fillId="0" borderId="39" xfId="0" applyFont="1" applyBorder="1"/>
    <xf numFmtId="9" fontId="0" fillId="0" borderId="34" xfId="17" applyFont="1" applyBorder="1"/>
    <xf numFmtId="0" fontId="12" fillId="0" borderId="12" xfId="0" applyFont="1" applyBorder="1" applyAlignment="1">
      <alignment horizontal="right" indent="1"/>
    </xf>
    <xf numFmtId="166" fontId="7" fillId="0" borderId="0" xfId="0" applyNumberFormat="1" applyFont="1"/>
    <xf numFmtId="9" fontId="7" fillId="0" borderId="41" xfId="17" applyFont="1" applyBorder="1"/>
    <xf numFmtId="0" fontId="12" fillId="0" borderId="14" xfId="0" applyFont="1" applyBorder="1" applyAlignment="1">
      <alignment horizontal="right"/>
    </xf>
    <xf numFmtId="166" fontId="12" fillId="0" borderId="11" xfId="16" applyNumberFormat="1" applyFont="1" applyFill="1" applyBorder="1"/>
    <xf numFmtId="0" fontId="0" fillId="0" borderId="11" xfId="0" applyBorder="1"/>
    <xf numFmtId="9" fontId="0" fillId="0" borderId="47" xfId="17" applyFont="1" applyBorder="1"/>
    <xf numFmtId="0" fontId="0" fillId="0" borderId="59" xfId="0" applyBorder="1" applyAlignment="1">
      <alignment horizontal="left"/>
    </xf>
    <xf numFmtId="0" fontId="22" fillId="0" borderId="62" xfId="0" applyFont="1" applyBorder="1" applyAlignment="1">
      <alignment horizontal="left"/>
    </xf>
    <xf numFmtId="0" fontId="22" fillId="0" borderId="63" xfId="0" applyFont="1" applyBorder="1" applyAlignment="1">
      <alignment horizontal="left"/>
    </xf>
    <xf numFmtId="0" fontId="0" fillId="0" borderId="39" xfId="0" applyBorder="1" applyAlignment="1">
      <alignment horizontal="left"/>
    </xf>
    <xf numFmtId="9" fontId="8" fillId="0" borderId="41" xfId="17" applyFont="1" applyFill="1" applyBorder="1" applyAlignment="1">
      <alignment horizontal="center" wrapText="1"/>
    </xf>
    <xf numFmtId="166" fontId="0" fillId="0" borderId="64" xfId="0" applyNumberFormat="1" applyBorder="1"/>
    <xf numFmtId="166" fontId="12" fillId="0" borderId="64" xfId="16" applyNumberFormat="1" applyFont="1" applyFill="1" applyBorder="1"/>
    <xf numFmtId="166" fontId="12" fillId="9" borderId="64" xfId="16" applyNumberFormat="1" applyFont="1" applyFill="1" applyBorder="1"/>
    <xf numFmtId="0" fontId="0" fillId="0" borderId="64" xfId="0" applyBorder="1"/>
    <xf numFmtId="166" fontId="0" fillId="0" borderId="64" xfId="16" applyNumberFormat="1" applyFont="1" applyFill="1" applyBorder="1"/>
    <xf numFmtId="166" fontId="0" fillId="9" borderId="64" xfId="16" applyNumberFormat="1" applyFont="1" applyFill="1" applyBorder="1"/>
    <xf numFmtId="166" fontId="0" fillId="0" borderId="66" xfId="16" applyNumberFormat="1" applyFont="1" applyFill="1" applyBorder="1"/>
    <xf numFmtId="166" fontId="0" fillId="9" borderId="65" xfId="16" applyNumberFormat="1" applyFont="1" applyFill="1" applyBorder="1"/>
    <xf numFmtId="166" fontId="0" fillId="0" borderId="66" xfId="0" applyNumberFormat="1" applyBorder="1"/>
    <xf numFmtId="166" fontId="13" fillId="0" borderId="66" xfId="16" applyNumberFormat="1" applyFont="1" applyFill="1" applyBorder="1"/>
    <xf numFmtId="166" fontId="13" fillId="9" borderId="66" xfId="16" applyNumberFormat="1" applyFont="1" applyFill="1" applyBorder="1"/>
    <xf numFmtId="166" fontId="0" fillId="0" borderId="67" xfId="16" applyNumberFormat="1" applyFont="1" applyFill="1" applyBorder="1"/>
    <xf numFmtId="166" fontId="0" fillId="9" borderId="67" xfId="16" applyNumberFormat="1" applyFont="1" applyFill="1" applyBorder="1"/>
    <xf numFmtId="166" fontId="0" fillId="0" borderId="67" xfId="0" applyNumberFormat="1" applyBorder="1"/>
    <xf numFmtId="0" fontId="13" fillId="0" borderId="68" xfId="0" applyFont="1" applyBorder="1"/>
    <xf numFmtId="9" fontId="0" fillId="0" borderId="69" xfId="17" applyFont="1" applyBorder="1"/>
    <xf numFmtId="0" fontId="13" fillId="0" borderId="70" xfId="0" applyFont="1" applyBorder="1"/>
    <xf numFmtId="9" fontId="0" fillId="0" borderId="71" xfId="17" applyFont="1" applyBorder="1"/>
    <xf numFmtId="0" fontId="12" fillId="0" borderId="70" xfId="0" applyFont="1" applyBorder="1"/>
    <xf numFmtId="0" fontId="0" fillId="0" borderId="70" xfId="0" applyBorder="1"/>
    <xf numFmtId="0" fontId="0" fillId="0" borderId="72" xfId="0" applyBorder="1"/>
    <xf numFmtId="9" fontId="0" fillId="0" borderId="73" xfId="17" applyFont="1" applyBorder="1"/>
    <xf numFmtId="0" fontId="0" fillId="0" borderId="74" xfId="0" applyBorder="1"/>
    <xf numFmtId="0" fontId="0" fillId="0" borderId="42" xfId="0" applyBorder="1"/>
    <xf numFmtId="0" fontId="8" fillId="0" borderId="4" xfId="0" applyFont="1" applyBorder="1" applyAlignment="1">
      <alignment horizontal="center" wrapText="1"/>
    </xf>
    <xf numFmtId="166" fontId="8" fillId="0" borderId="4" xfId="16" applyNumberFormat="1" applyFont="1" applyFill="1" applyBorder="1" applyAlignment="1">
      <alignment horizontal="center" wrapText="1"/>
    </xf>
    <xf numFmtId="164" fontId="8" fillId="0" borderId="4" xfId="0" applyNumberFormat="1" applyFont="1" applyBorder="1" applyAlignment="1">
      <alignment horizontal="center" wrapText="1"/>
    </xf>
    <xf numFmtId="166" fontId="0" fillId="0" borderId="5" xfId="16" applyNumberFormat="1" applyFont="1" applyBorder="1"/>
    <xf numFmtId="0" fontId="12" fillId="0" borderId="45" xfId="0" applyFont="1" applyBorder="1" applyAlignment="1">
      <alignment horizontal="right"/>
    </xf>
    <xf numFmtId="166" fontId="12" fillId="0" borderId="31" xfId="16" applyNumberFormat="1" applyFont="1" applyFill="1" applyBorder="1"/>
    <xf numFmtId="9" fontId="16" fillId="0" borderId="46" xfId="17" applyFont="1" applyBorder="1"/>
    <xf numFmtId="0" fontId="12" fillId="0" borderId="45" xfId="0" applyFont="1" applyBorder="1" applyAlignment="1">
      <alignment horizontal="right" indent="1"/>
    </xf>
    <xf numFmtId="9" fontId="7" fillId="0" borderId="46" xfId="17" applyFont="1" applyBorder="1"/>
    <xf numFmtId="166" fontId="25" fillId="0" borderId="30" xfId="1" applyNumberFormat="1" applyFont="1" applyFill="1" applyBorder="1" applyAlignment="1">
      <alignment horizontal="right"/>
    </xf>
    <xf numFmtId="167" fontId="19" fillId="0" borderId="75" xfId="0" applyNumberFormat="1" applyFont="1" applyBorder="1" applyAlignment="1">
      <alignment wrapText="1"/>
    </xf>
    <xf numFmtId="167" fontId="19" fillId="0" borderId="76" xfId="0" applyNumberFormat="1" applyFont="1" applyBorder="1" applyAlignment="1">
      <alignment horizontal="left" wrapText="1"/>
    </xf>
    <xf numFmtId="42" fontId="8" fillId="0" borderId="76" xfId="0" applyNumberFormat="1" applyFont="1" applyBorder="1" applyAlignment="1">
      <alignment horizontal="center" wrapText="1"/>
    </xf>
    <xf numFmtId="49" fontId="8" fillId="0" borderId="76" xfId="16" applyNumberFormat="1" applyFont="1" applyFill="1" applyBorder="1" applyAlignment="1">
      <alignment horizontal="center" wrapText="1"/>
    </xf>
    <xf numFmtId="167" fontId="19" fillId="0" borderId="76" xfId="1" applyNumberFormat="1" applyFont="1" applyFill="1" applyBorder="1" applyAlignment="1">
      <alignment horizontal="center" wrapText="1"/>
    </xf>
    <xf numFmtId="167" fontId="19" fillId="0" borderId="76" xfId="0" applyNumberFormat="1" applyFont="1" applyBorder="1" applyAlignment="1">
      <alignment horizontal="center" wrapText="1"/>
    </xf>
    <xf numFmtId="167" fontId="19" fillId="0" borderId="77" xfId="0" applyNumberFormat="1" applyFont="1" applyBorder="1" applyAlignment="1">
      <alignment horizontal="center" wrapText="1"/>
    </xf>
    <xf numFmtId="0" fontId="0" fillId="0" borderId="61" xfId="0" applyBorder="1" applyAlignment="1">
      <alignment horizontal="left" wrapText="1"/>
    </xf>
    <xf numFmtId="0" fontId="22" fillId="0" borderId="78" xfId="0" applyFont="1" applyBorder="1" applyAlignment="1">
      <alignment horizontal="left" wrapText="1"/>
    </xf>
    <xf numFmtId="0" fontId="22" fillId="0" borderId="79" xfId="0" applyFont="1" applyBorder="1" applyAlignment="1">
      <alignment horizontal="left" wrapText="1"/>
    </xf>
    <xf numFmtId="0" fontId="0" fillId="0" borderId="79" xfId="0" applyBorder="1" applyAlignment="1">
      <alignment horizontal="left" wrapText="1"/>
    </xf>
    <xf numFmtId="0" fontId="22" fillId="0" borderId="80" xfId="0" applyFont="1" applyBorder="1" applyAlignment="1">
      <alignment wrapText="1"/>
    </xf>
    <xf numFmtId="0" fontId="0" fillId="0" borderId="9" xfId="0" applyBorder="1" applyAlignment="1">
      <alignment horizontal="left" wrapText="1"/>
    </xf>
    <xf numFmtId="0" fontId="22" fillId="0" borderId="30" xfId="0" applyFont="1" applyBorder="1" applyAlignment="1">
      <alignment horizontal="left" wrapText="1"/>
    </xf>
    <xf numFmtId="166" fontId="22" fillId="0" borderId="82" xfId="1" applyNumberFormat="1" applyFont="1" applyFill="1" applyBorder="1"/>
    <xf numFmtId="166" fontId="22" fillId="0" borderId="81" xfId="1" applyNumberFormat="1" applyFont="1" applyFill="1" applyBorder="1"/>
    <xf numFmtId="0" fontId="22" fillId="0" borderId="83" xfId="0" applyFont="1" applyBorder="1" applyAlignment="1">
      <alignment wrapText="1"/>
    </xf>
    <xf numFmtId="169" fontId="0" fillId="0" borderId="53" xfId="0" applyNumberFormat="1" applyBorder="1" applyAlignment="1">
      <alignment horizontal="left"/>
    </xf>
    <xf numFmtId="169" fontId="22" fillId="0" borderId="50" xfId="0" applyNumberFormat="1" applyFont="1" applyBorder="1" applyAlignment="1">
      <alignment horizontal="left" wrapText="1"/>
    </xf>
    <xf numFmtId="0" fontId="7" fillId="0" borderId="84" xfId="0" applyFont="1" applyBorder="1" applyAlignment="1">
      <alignment horizontal="left"/>
    </xf>
    <xf numFmtId="0" fontId="21" fillId="9" borderId="85" xfId="0" applyFont="1" applyFill="1" applyBorder="1" applyAlignment="1">
      <alignment wrapText="1"/>
    </xf>
    <xf numFmtId="0" fontId="22" fillId="9" borderId="85" xfId="0" applyFont="1" applyFill="1" applyBorder="1" applyAlignment="1">
      <alignment wrapText="1"/>
    </xf>
    <xf numFmtId="0" fontId="26" fillId="9" borderId="85" xfId="0" applyFont="1" applyFill="1" applyBorder="1" applyAlignment="1">
      <alignment wrapText="1"/>
    </xf>
    <xf numFmtId="0" fontId="21" fillId="0" borderId="41" xfId="0" applyFont="1" applyBorder="1" applyAlignment="1">
      <alignment wrapText="1"/>
    </xf>
    <xf numFmtId="0" fontId="11" fillId="9" borderId="86" xfId="0" applyFont="1" applyFill="1" applyBorder="1" applyAlignment="1">
      <alignment wrapText="1"/>
    </xf>
    <xf numFmtId="0" fontId="11" fillId="9" borderId="85" xfId="0" applyFont="1" applyFill="1" applyBorder="1" applyAlignment="1">
      <alignment wrapText="1"/>
    </xf>
    <xf numFmtId="0" fontId="22" fillId="9" borderId="86" xfId="0" applyFont="1" applyFill="1" applyBorder="1" applyAlignment="1">
      <alignment wrapText="1"/>
    </xf>
    <xf numFmtId="0" fontId="23" fillId="9" borderId="85" xfId="0" applyFont="1" applyFill="1" applyBorder="1" applyAlignment="1">
      <alignment wrapText="1"/>
    </xf>
    <xf numFmtId="166" fontId="21" fillId="0" borderId="25" xfId="1" applyNumberFormat="1" applyFont="1" applyFill="1" applyBorder="1"/>
    <xf numFmtId="166" fontId="27" fillId="10" borderId="7" xfId="1" applyNumberFormat="1" applyFont="1" applyFill="1" applyBorder="1"/>
    <xf numFmtId="166" fontId="3" fillId="0" borderId="5" xfId="1" applyNumberFormat="1" applyFont="1" applyFill="1" applyBorder="1"/>
    <xf numFmtId="166" fontId="3" fillId="0" borderId="6" xfId="1" applyNumberFormat="1" applyFont="1" applyFill="1" applyBorder="1" applyAlignment="1">
      <alignment horizontal="right"/>
    </xf>
    <xf numFmtId="166" fontId="0" fillId="9" borderId="22" xfId="16" applyNumberFormat="1" applyFont="1" applyFill="1" applyBorder="1"/>
    <xf numFmtId="166" fontId="22" fillId="0" borderId="21" xfId="1" applyNumberFormat="1" applyFont="1" applyFill="1" applyBorder="1"/>
    <xf numFmtId="166" fontId="0" fillId="0" borderId="87" xfId="16" applyNumberFormat="1" applyFont="1" applyFill="1" applyBorder="1"/>
    <xf numFmtId="166" fontId="3" fillId="0" borderId="87" xfId="1" applyNumberFormat="1" applyFont="1" applyFill="1" applyBorder="1"/>
    <xf numFmtId="166" fontId="4" fillId="10" borderId="88" xfId="1" applyNumberFormat="1" applyFont="1" applyFill="1" applyBorder="1"/>
    <xf numFmtId="166" fontId="4" fillId="10" borderId="88" xfId="16" applyNumberFormat="1" applyFont="1" applyFill="1" applyBorder="1"/>
    <xf numFmtId="166" fontId="26" fillId="0" borderId="87" xfId="16" applyNumberFormat="1" applyFont="1" applyFill="1" applyBorder="1"/>
    <xf numFmtId="166" fontId="3" fillId="0" borderId="87" xfId="16" applyNumberFormat="1" applyFont="1" applyFill="1" applyBorder="1"/>
    <xf numFmtId="166" fontId="33" fillId="0" borderId="0" xfId="16" applyNumberFormat="1" applyFont="1"/>
    <xf numFmtId="166" fontId="24" fillId="0" borderId="0" xfId="16" applyNumberFormat="1" applyFont="1"/>
    <xf numFmtId="166" fontId="4" fillId="10" borderId="87" xfId="16" applyNumberFormat="1" applyFont="1" applyFill="1" applyBorder="1"/>
    <xf numFmtId="166" fontId="4" fillId="10" borderId="87" xfId="16" applyNumberFormat="1" applyFont="1" applyFill="1" applyBorder="1" applyAlignment="1">
      <alignment horizontal="right"/>
    </xf>
    <xf numFmtId="166" fontId="26" fillId="0" borderId="24" xfId="1" applyNumberFormat="1" applyFont="1" applyFill="1" applyBorder="1"/>
    <xf numFmtId="166" fontId="3" fillId="0" borderId="24" xfId="1" applyNumberFormat="1" applyFont="1" applyFill="1" applyBorder="1"/>
    <xf numFmtId="166" fontId="4" fillId="10" borderId="87" xfId="1" applyNumberFormat="1" applyFont="1" applyFill="1" applyBorder="1"/>
    <xf numFmtId="166" fontId="0" fillId="9" borderId="1" xfId="16" applyNumberFormat="1" applyFont="1" applyFill="1" applyBorder="1"/>
    <xf numFmtId="166" fontId="3" fillId="9" borderId="4" xfId="1" applyNumberFormat="1" applyFont="1" applyFill="1" applyBorder="1" applyAlignment="1">
      <alignment horizontal="right"/>
    </xf>
    <xf numFmtId="166" fontId="3" fillId="9" borderId="6" xfId="1" applyNumberFormat="1" applyFont="1" applyFill="1" applyBorder="1" applyAlignment="1">
      <alignment horizontal="right"/>
    </xf>
    <xf numFmtId="166" fontId="3" fillId="9" borderId="1" xfId="1" applyNumberFormat="1" applyFont="1" applyFill="1" applyBorder="1" applyAlignment="1">
      <alignment horizontal="right"/>
    </xf>
    <xf numFmtId="166" fontId="7" fillId="0" borderId="27" xfId="1" applyNumberFormat="1" applyFont="1" applyFill="1" applyBorder="1" applyAlignment="1">
      <alignment horizontal="right"/>
    </xf>
    <xf numFmtId="166" fontId="7" fillId="0" borderId="26" xfId="1" applyNumberFormat="1" applyFont="1" applyFill="1" applyBorder="1" applyAlignment="1">
      <alignment horizontal="right"/>
    </xf>
    <xf numFmtId="166" fontId="4" fillId="0" borderId="9" xfId="1" applyNumberFormat="1" applyFont="1" applyFill="1" applyBorder="1" applyAlignment="1">
      <alignment horizontal="right"/>
    </xf>
    <xf numFmtId="166" fontId="4" fillId="0" borderId="5" xfId="1" applyNumberFormat="1" applyFont="1" applyFill="1" applyBorder="1" applyAlignment="1">
      <alignment horizontal="right"/>
    </xf>
    <xf numFmtId="166" fontId="4" fillId="0" borderId="27" xfId="1" applyNumberFormat="1" applyFont="1" applyFill="1" applyBorder="1" applyAlignment="1">
      <alignment horizontal="right"/>
    </xf>
    <xf numFmtId="166" fontId="4" fillId="0" borderId="26" xfId="1" applyNumberFormat="1" applyFont="1" applyFill="1" applyBorder="1" applyAlignment="1">
      <alignment horizontal="right"/>
    </xf>
    <xf numFmtId="166" fontId="3" fillId="0" borderId="9" xfId="1" applyNumberFormat="1" applyFont="1" applyFill="1" applyBorder="1"/>
    <xf numFmtId="166" fontId="3" fillId="9" borderId="4" xfId="1" applyNumberFormat="1" applyFont="1" applyFill="1" applyBorder="1"/>
    <xf numFmtId="166" fontId="3" fillId="9" borderId="6" xfId="1" applyNumberFormat="1" applyFont="1" applyFill="1" applyBorder="1"/>
    <xf numFmtId="166" fontId="3" fillId="9" borderId="1" xfId="1" applyNumberFormat="1" applyFont="1" applyFill="1" applyBorder="1"/>
    <xf numFmtId="166" fontId="3" fillId="9" borderId="7" xfId="1" applyNumberFormat="1" applyFont="1" applyFill="1" applyBorder="1"/>
    <xf numFmtId="166" fontId="7" fillId="0" borderId="0" xfId="1" applyNumberFormat="1" applyFont="1" applyFill="1" applyBorder="1" applyAlignment="1">
      <alignment horizontal="right"/>
    </xf>
    <xf numFmtId="166" fontId="24" fillId="9" borderId="0" xfId="1" applyNumberFormat="1" applyFont="1" applyFill="1"/>
    <xf numFmtId="166" fontId="8" fillId="0" borderId="0" xfId="16" applyNumberFormat="1" applyFont="1"/>
    <xf numFmtId="166" fontId="3" fillId="0" borderId="0" xfId="1" applyNumberFormat="1" applyFont="1" applyFill="1" applyBorder="1"/>
    <xf numFmtId="166" fontId="4" fillId="0" borderId="0" xfId="1" applyNumberFormat="1" applyFont="1" applyFill="1" applyBorder="1"/>
    <xf numFmtId="166" fontId="4" fillId="0" borderId="5" xfId="1" applyNumberFormat="1" applyFont="1" applyFill="1" applyBorder="1" applyAlignment="1">
      <alignment horizontal="right" wrapText="1"/>
    </xf>
    <xf numFmtId="166" fontId="3" fillId="9" borderId="3" xfId="1" applyNumberFormat="1" applyFont="1" applyFill="1" applyBorder="1"/>
    <xf numFmtId="166" fontId="3" fillId="0" borderId="1" xfId="1" applyNumberFormat="1" applyFont="1" applyFill="1" applyBorder="1"/>
    <xf numFmtId="166" fontId="4" fillId="0" borderId="5" xfId="1" applyNumberFormat="1" applyFont="1" applyFill="1" applyBorder="1"/>
    <xf numFmtId="166" fontId="3" fillId="0" borderId="1" xfId="1" applyNumberFormat="1" applyFont="1" applyFill="1" applyBorder="1" applyAlignment="1">
      <alignment horizontal="right"/>
    </xf>
    <xf numFmtId="166" fontId="4" fillId="0" borderId="21" xfId="1" applyNumberFormat="1" applyFont="1" applyFill="1" applyBorder="1"/>
    <xf numFmtId="166" fontId="3" fillId="9" borderId="3" xfId="1" applyNumberFormat="1" applyFont="1" applyFill="1" applyBorder="1" applyAlignment="1">
      <alignment horizontal="right"/>
    </xf>
    <xf numFmtId="166" fontId="0" fillId="9" borderId="4" xfId="1" applyNumberFormat="1" applyFont="1" applyFill="1" applyBorder="1" applyAlignment="1">
      <alignment horizontal="right"/>
    </xf>
    <xf numFmtId="166" fontId="3" fillId="9" borderId="0" xfId="1" applyNumberFormat="1" applyFont="1" applyFill="1" applyBorder="1" applyAlignment="1">
      <alignment horizontal="right"/>
    </xf>
    <xf numFmtId="166" fontId="7" fillId="0" borderId="21" xfId="1" applyNumberFormat="1" applyFont="1" applyFill="1" applyBorder="1" applyAlignment="1">
      <alignment horizontal="right"/>
    </xf>
    <xf numFmtId="166" fontId="22" fillId="9" borderId="0" xfId="1" applyNumberFormat="1" applyFont="1" applyFill="1" applyBorder="1" applyAlignment="1">
      <alignment horizontal="right"/>
    </xf>
    <xf numFmtId="166" fontId="22" fillId="0" borderId="21" xfId="1" applyNumberFormat="1" applyFont="1" applyFill="1" applyBorder="1" applyAlignment="1">
      <alignment horizontal="right"/>
    </xf>
    <xf numFmtId="166" fontId="3" fillId="9" borderId="5" xfId="1" applyNumberFormat="1" applyFont="1" applyFill="1" applyBorder="1" applyAlignment="1">
      <alignment horizontal="right"/>
    </xf>
    <xf numFmtId="9" fontId="21" fillId="0" borderId="7" xfId="11" applyFont="1" applyFill="1" applyBorder="1" applyAlignment="1">
      <alignment horizontal="right"/>
    </xf>
    <xf numFmtId="166" fontId="21" fillId="0" borderId="27" xfId="1" applyNumberFormat="1" applyFont="1" applyFill="1" applyBorder="1"/>
    <xf numFmtId="166" fontId="25" fillId="0" borderId="27" xfId="1" applyNumberFormat="1" applyFont="1" applyFill="1" applyBorder="1" applyAlignment="1">
      <alignment horizontal="right"/>
    </xf>
    <xf numFmtId="9" fontId="25" fillId="0" borderId="7" xfId="11" applyFont="1" applyFill="1" applyBorder="1" applyAlignment="1">
      <alignment horizontal="right"/>
    </xf>
    <xf numFmtId="166" fontId="25" fillId="0" borderId="7" xfId="1" applyNumberFormat="1" applyFont="1" applyFill="1" applyBorder="1"/>
    <xf numFmtId="166" fontId="4" fillId="0" borderId="29" xfId="1" applyNumberFormat="1" applyFont="1" applyFill="1" applyBorder="1"/>
    <xf numFmtId="166" fontId="25" fillId="0" borderId="29" xfId="1" applyNumberFormat="1" applyFont="1" applyFill="1" applyBorder="1" applyAlignment="1">
      <alignment horizontal="right"/>
    </xf>
    <xf numFmtId="9" fontId="25" fillId="0" borderId="29" xfId="11" applyFont="1" applyFill="1" applyBorder="1" applyAlignment="1">
      <alignment horizontal="right"/>
    </xf>
    <xf numFmtId="0" fontId="22" fillId="0" borderId="33" xfId="0" applyFont="1" applyBorder="1" applyAlignment="1">
      <alignment wrapText="1"/>
    </xf>
    <xf numFmtId="166" fontId="3" fillId="0" borderId="30" xfId="1" applyNumberFormat="1" applyFont="1" applyFill="1" applyBorder="1"/>
    <xf numFmtId="166" fontId="3" fillId="0" borderId="6" xfId="1" applyNumberFormat="1" applyFont="1" applyFill="1" applyBorder="1"/>
    <xf numFmtId="166" fontId="7" fillId="0" borderId="21" xfId="1" applyNumberFormat="1" applyFont="1" applyFill="1" applyBorder="1"/>
    <xf numFmtId="166" fontId="21" fillId="0" borderId="29" xfId="1" applyNumberFormat="1" applyFont="1" applyFill="1" applyBorder="1"/>
    <xf numFmtId="166" fontId="4" fillId="0" borderId="27" xfId="1" applyNumberFormat="1" applyFont="1" applyFill="1" applyBorder="1"/>
    <xf numFmtId="166" fontId="22" fillId="0" borderId="16" xfId="1" applyNumberFormat="1" applyFont="1" applyFill="1" applyBorder="1"/>
    <xf numFmtId="0" fontId="22" fillId="0" borderId="4" xfId="0" applyFont="1" applyBorder="1" applyAlignment="1">
      <alignment wrapText="1"/>
    </xf>
    <xf numFmtId="166" fontId="27" fillId="0" borderId="9" xfId="1" applyNumberFormat="1" applyFont="1" applyFill="1" applyBorder="1"/>
    <xf numFmtId="166" fontId="4" fillId="0" borderId="7" xfId="1" applyNumberFormat="1" applyFont="1" applyFill="1" applyBorder="1"/>
    <xf numFmtId="166" fontId="21" fillId="0" borderId="7" xfId="1" applyNumberFormat="1" applyFont="1" applyFill="1" applyBorder="1"/>
    <xf numFmtId="166" fontId="21" fillId="0" borderId="7" xfId="1" applyNumberFormat="1" applyFont="1" applyFill="1" applyBorder="1" applyAlignment="1">
      <alignment horizontal="right"/>
    </xf>
    <xf numFmtId="166" fontId="26" fillId="0" borderId="29" xfId="1" applyNumberFormat="1" applyFont="1" applyFill="1" applyBorder="1"/>
    <xf numFmtId="0" fontId="26" fillId="0" borderId="30" xfId="0" applyFont="1" applyBorder="1" applyAlignment="1">
      <alignment wrapText="1"/>
    </xf>
    <xf numFmtId="0" fontId="21" fillId="0" borderId="30" xfId="0" applyFont="1" applyBorder="1" applyAlignment="1">
      <alignment horizontal="right" wrapText="1"/>
    </xf>
    <xf numFmtId="166" fontId="26" fillId="0" borderId="30" xfId="1" applyNumberFormat="1" applyFont="1" applyFill="1" applyBorder="1"/>
    <xf numFmtId="166" fontId="22" fillId="0" borderId="90" xfId="1" applyNumberFormat="1" applyFont="1" applyFill="1" applyBorder="1"/>
    <xf numFmtId="0" fontId="21" fillId="0" borderId="30" xfId="0" applyFont="1" applyBorder="1" applyAlignment="1">
      <alignment horizontal="left" wrapText="1"/>
    </xf>
    <xf numFmtId="166" fontId="4" fillId="0" borderId="26" xfId="1" applyNumberFormat="1" applyFont="1" applyFill="1" applyBorder="1"/>
    <xf numFmtId="166" fontId="26" fillId="0" borderId="6" xfId="1" applyNumberFormat="1" applyFont="1" applyFill="1" applyBorder="1"/>
    <xf numFmtId="168" fontId="21" fillId="0" borderId="25" xfId="0" applyNumberFormat="1" applyFont="1" applyBorder="1" applyAlignment="1">
      <alignment horizontal="right" wrapText="1"/>
    </xf>
    <xf numFmtId="1" fontId="26" fillId="10" borderId="22" xfId="1" applyNumberFormat="1" applyFont="1" applyFill="1" applyBorder="1"/>
    <xf numFmtId="166" fontId="4" fillId="9" borderId="7" xfId="1" applyNumberFormat="1" applyFont="1" applyFill="1" applyBorder="1"/>
    <xf numFmtId="166" fontId="4" fillId="9" borderId="7" xfId="1" applyNumberFormat="1" applyFont="1" applyFill="1" applyBorder="1" applyAlignment="1">
      <alignment horizontal="right"/>
    </xf>
    <xf numFmtId="166" fontId="26" fillId="0" borderId="9" xfId="1" applyNumberFormat="1" applyFont="1" applyFill="1" applyBorder="1"/>
    <xf numFmtId="166" fontId="26" fillId="0" borderId="22" xfId="1" applyNumberFormat="1" applyFont="1" applyFill="1" applyBorder="1"/>
    <xf numFmtId="166" fontId="26" fillId="0" borderId="13" xfId="1" applyNumberFormat="1" applyFont="1" applyFill="1" applyBorder="1"/>
    <xf numFmtId="166" fontId="7" fillId="0" borderId="5" xfId="1" applyNumberFormat="1" applyFont="1" applyFill="1" applyBorder="1"/>
    <xf numFmtId="166" fontId="26" fillId="0" borderId="10" xfId="1" applyNumberFormat="1" applyFont="1" applyFill="1" applyBorder="1"/>
    <xf numFmtId="166" fontId="7" fillId="10" borderId="26" xfId="1" applyNumberFormat="1" applyFont="1" applyFill="1" applyBorder="1" applyAlignment="1">
      <alignment horizontal="right"/>
    </xf>
    <xf numFmtId="166" fontId="7" fillId="0" borderId="29" xfId="1" applyNumberFormat="1" applyFont="1" applyFill="1" applyBorder="1"/>
    <xf numFmtId="166" fontId="26" fillId="0" borderId="27" xfId="1" applyNumberFormat="1" applyFont="1" applyFill="1" applyBorder="1"/>
    <xf numFmtId="166" fontId="26" fillId="10" borderId="22" xfId="1" applyNumberFormat="1" applyFont="1" applyFill="1" applyBorder="1"/>
    <xf numFmtId="166" fontId="26" fillId="0" borderId="1" xfId="1" applyNumberFormat="1" applyFont="1" applyFill="1" applyBorder="1"/>
    <xf numFmtId="166" fontId="7" fillId="10" borderId="7" xfId="1" applyNumberFormat="1" applyFont="1" applyFill="1" applyBorder="1"/>
    <xf numFmtId="166" fontId="26" fillId="10" borderId="4" xfId="1" applyNumberFormat="1" applyFont="1" applyFill="1" applyBorder="1"/>
    <xf numFmtId="166" fontId="26" fillId="10" borderId="6" xfId="1" applyNumberFormat="1" applyFont="1" applyFill="1" applyBorder="1"/>
    <xf numFmtId="166" fontId="26" fillId="10" borderId="1" xfId="1" applyNumberFormat="1" applyFont="1" applyFill="1" applyBorder="1"/>
    <xf numFmtId="166" fontId="26" fillId="0" borderId="4" xfId="1" applyNumberFormat="1" applyFont="1" applyFill="1" applyBorder="1"/>
    <xf numFmtId="166" fontId="26" fillId="0" borderId="3" xfId="1" applyNumberFormat="1" applyFont="1" applyFill="1" applyBorder="1"/>
    <xf numFmtId="166" fontId="7" fillId="0" borderId="7" xfId="1" applyNumberFormat="1" applyFont="1" applyFill="1" applyBorder="1"/>
    <xf numFmtId="166" fontId="7" fillId="10" borderId="7" xfId="1" applyNumberFormat="1" applyFont="1" applyFill="1" applyBorder="1" applyAlignment="1">
      <alignment horizontal="right"/>
    </xf>
    <xf numFmtId="166" fontId="35" fillId="5" borderId="0" xfId="1" applyNumberFormat="1" applyFont="1" applyFill="1" applyBorder="1"/>
    <xf numFmtId="166" fontId="35" fillId="0" borderId="4" xfId="1" applyNumberFormat="1" applyFont="1" applyBorder="1"/>
    <xf numFmtId="166" fontId="35" fillId="0" borderId="6" xfId="1" applyNumberFormat="1" applyFont="1" applyBorder="1"/>
    <xf numFmtId="166" fontId="35" fillId="0" borderId="1" xfId="1" applyNumberFormat="1" applyFont="1" applyBorder="1"/>
    <xf numFmtId="166" fontId="36" fillId="0" borderId="3" xfId="1" applyNumberFormat="1" applyFont="1" applyBorder="1"/>
    <xf numFmtId="166" fontId="7" fillId="7" borderId="6" xfId="1" applyNumberFormat="1" applyFont="1" applyFill="1" applyBorder="1" applyAlignment="1">
      <alignment horizontal="center"/>
    </xf>
    <xf numFmtId="167" fontId="7" fillId="7" borderId="6" xfId="1" applyNumberFormat="1" applyFont="1" applyFill="1" applyBorder="1" applyAlignment="1">
      <alignment horizontal="center"/>
    </xf>
    <xf numFmtId="166" fontId="35" fillId="7" borderId="6" xfId="1" applyNumberFormat="1" applyFont="1" applyFill="1" applyBorder="1"/>
    <xf numFmtId="42" fontId="35" fillId="5" borderId="6" xfId="2" applyNumberFormat="1" applyFont="1" applyFill="1" applyBorder="1"/>
    <xf numFmtId="166" fontId="35" fillId="0" borderId="0" xfId="1" applyNumberFormat="1" applyFont="1"/>
    <xf numFmtId="166" fontId="37" fillId="0" borderId="0" xfId="1" applyNumberFormat="1" applyFont="1"/>
    <xf numFmtId="166" fontId="26" fillId="10" borderId="9" xfId="1" applyNumberFormat="1" applyFont="1" applyFill="1" applyBorder="1"/>
    <xf numFmtId="166" fontId="7" fillId="10" borderId="27" xfId="1" applyNumberFormat="1" applyFont="1" applyFill="1" applyBorder="1"/>
    <xf numFmtId="9" fontId="8" fillId="0" borderId="31" xfId="11" applyFont="1" applyFill="1" applyBorder="1" applyAlignment="1">
      <alignment horizontal="right"/>
    </xf>
    <xf numFmtId="166" fontId="8" fillId="0" borderId="76" xfId="16" applyNumberFormat="1" applyFont="1" applyFill="1" applyBorder="1" applyAlignment="1">
      <alignment horizontal="center" wrapText="1"/>
    </xf>
    <xf numFmtId="167" fontId="8" fillId="0" borderId="77" xfId="0" applyNumberFormat="1" applyFont="1" applyBorder="1" applyAlignment="1">
      <alignment horizontal="center" wrapText="1"/>
    </xf>
    <xf numFmtId="168" fontId="21" fillId="0" borderId="25" xfId="0" applyNumberFormat="1" applyFont="1" applyBorder="1" applyAlignment="1">
      <alignment horizontal="left" wrapText="1"/>
    </xf>
    <xf numFmtId="166" fontId="7" fillId="0" borderId="29" xfId="1" applyNumberFormat="1" applyFont="1" applyFill="1" applyBorder="1" applyAlignment="1">
      <alignment horizontal="right"/>
    </xf>
    <xf numFmtId="166" fontId="0" fillId="0" borderId="89" xfId="16" applyNumberFormat="1" applyFont="1" applyFill="1" applyBorder="1"/>
    <xf numFmtId="166" fontId="0" fillId="9" borderId="1" xfId="0" applyNumberFormat="1" applyFill="1" applyBorder="1"/>
    <xf numFmtId="166" fontId="0" fillId="0" borderId="3" xfId="16" applyNumberFormat="1" applyFont="1" applyFill="1" applyBorder="1" applyAlignment="1">
      <alignment horizontal="right"/>
    </xf>
    <xf numFmtId="166" fontId="0" fillId="0" borderId="1" xfId="16" applyNumberFormat="1" applyFont="1" applyFill="1" applyBorder="1" applyAlignment="1">
      <alignment horizontal="right"/>
    </xf>
    <xf numFmtId="166" fontId="8" fillId="0" borderId="91" xfId="16" applyNumberFormat="1" applyFont="1" applyFill="1" applyBorder="1" applyAlignment="1">
      <alignment horizontal="right"/>
    </xf>
    <xf numFmtId="166" fontId="8" fillId="10" borderId="91" xfId="16" applyNumberFormat="1" applyFont="1" applyFill="1" applyBorder="1" applyAlignment="1">
      <alignment horizontal="right"/>
    </xf>
    <xf numFmtId="166" fontId="8" fillId="0" borderId="76" xfId="16" applyNumberFormat="1" applyFont="1" applyFill="1" applyBorder="1" applyAlignment="1">
      <alignment horizontal="right"/>
    </xf>
    <xf numFmtId="9" fontId="8" fillId="0" borderId="77" xfId="11" applyFont="1" applyFill="1" applyBorder="1"/>
    <xf numFmtId="0" fontId="12" fillId="0" borderId="0" xfId="0" applyFont="1" applyAlignment="1">
      <alignment horizontal="right"/>
    </xf>
    <xf numFmtId="0" fontId="12" fillId="0" borderId="0" xfId="0" applyFont="1" applyAlignment="1">
      <alignment horizontal="right" indent="1"/>
    </xf>
    <xf numFmtId="0" fontId="12" fillId="0" borderId="11" xfId="0" applyFont="1" applyBorder="1" applyAlignment="1">
      <alignment horizontal="right"/>
    </xf>
    <xf numFmtId="0" fontId="12" fillId="0" borderId="5" xfId="0" applyFont="1" applyBorder="1"/>
    <xf numFmtId="0" fontId="26" fillId="0" borderId="5" xfId="0" applyFont="1" applyBorder="1"/>
    <xf numFmtId="166" fontId="26" fillId="0" borderId="64" xfId="16" applyNumberFormat="1" applyFont="1" applyFill="1" applyBorder="1"/>
    <xf numFmtId="166" fontId="26" fillId="0" borderId="67" xfId="16" applyNumberFormat="1" applyFont="1" applyFill="1" applyBorder="1"/>
    <xf numFmtId="166" fontId="26" fillId="0" borderId="66" xfId="16" applyNumberFormat="1" applyFont="1" applyFill="1" applyBorder="1"/>
    <xf numFmtId="0" fontId="38" fillId="0" borderId="4" xfId="0" applyFont="1" applyBorder="1" applyAlignment="1">
      <alignment horizontal="center" wrapText="1"/>
    </xf>
    <xf numFmtId="166" fontId="39" fillId="0" borderId="66" xfId="16" applyNumberFormat="1" applyFont="1" applyFill="1" applyBorder="1"/>
    <xf numFmtId="166" fontId="40" fillId="0" borderId="64" xfId="16" applyNumberFormat="1" applyFont="1" applyFill="1" applyBorder="1"/>
    <xf numFmtId="166" fontId="3" fillId="0" borderId="64" xfId="16" applyNumberFormat="1" applyFont="1" applyFill="1" applyBorder="1"/>
    <xf numFmtId="166" fontId="3" fillId="0" borderId="67" xfId="16" applyNumberFormat="1" applyFont="1" applyFill="1" applyBorder="1"/>
    <xf numFmtId="166" fontId="40" fillId="0" borderId="31" xfId="16" applyNumberFormat="1" applyFont="1" applyFill="1" applyBorder="1"/>
    <xf numFmtId="0" fontId="38" fillId="0" borderId="0" xfId="0" applyFont="1" applyAlignment="1">
      <alignment horizontal="center" wrapText="1"/>
    </xf>
    <xf numFmtId="166" fontId="40" fillId="0" borderId="0" xfId="16" applyNumberFormat="1" applyFont="1" applyFill="1" applyBorder="1"/>
    <xf numFmtId="166" fontId="41" fillId="0" borderId="0" xfId="0" applyNumberFormat="1" applyFont="1"/>
    <xf numFmtId="0" fontId="4" fillId="0" borderId="5" xfId="0" applyFont="1" applyBorder="1"/>
    <xf numFmtId="166" fontId="40" fillId="9" borderId="66" xfId="16" applyNumberFormat="1" applyFont="1" applyFill="1" applyBorder="1"/>
    <xf numFmtId="166" fontId="40" fillId="9" borderId="64" xfId="16" applyNumberFormat="1" applyFont="1" applyFill="1" applyBorder="1"/>
    <xf numFmtId="166" fontId="4" fillId="9" borderId="64" xfId="16" applyNumberFormat="1" applyFont="1" applyFill="1" applyBorder="1"/>
    <xf numFmtId="166" fontId="4" fillId="9" borderId="67" xfId="16" applyNumberFormat="1" applyFont="1" applyFill="1" applyBorder="1"/>
    <xf numFmtId="166" fontId="4" fillId="9" borderId="0" xfId="16" applyNumberFormat="1" applyFont="1" applyFill="1" applyBorder="1"/>
    <xf numFmtId="0" fontId="4" fillId="0" borderId="0" xfId="0" applyFont="1"/>
    <xf numFmtId="0" fontId="38" fillId="0" borderId="17" xfId="0" applyFont="1" applyBorder="1" applyAlignment="1">
      <alignment horizontal="center" wrapText="1"/>
    </xf>
    <xf numFmtId="166" fontId="3" fillId="0" borderId="5" xfId="16" applyNumberFormat="1" applyFont="1" applyFill="1" applyBorder="1"/>
    <xf numFmtId="166" fontId="3" fillId="0" borderId="65" xfId="16" applyNumberFormat="1" applyFont="1" applyFill="1" applyBorder="1"/>
    <xf numFmtId="0" fontId="11" fillId="9" borderId="4" xfId="0" applyFont="1" applyFill="1" applyBorder="1"/>
    <xf numFmtId="0" fontId="0" fillId="0" borderId="9" xfId="0" applyBorder="1" applyAlignment="1">
      <alignment horizontal="left"/>
    </xf>
    <xf numFmtId="42" fontId="0" fillId="0" borderId="5" xfId="0" applyNumberFormat="1" applyBorder="1"/>
    <xf numFmtId="166" fontId="0" fillId="9" borderId="9" xfId="16" applyNumberFormat="1" applyFont="1" applyFill="1" applyBorder="1"/>
    <xf numFmtId="166" fontId="0" fillId="0" borderId="88" xfId="16" applyNumberFormat="1" applyFont="1" applyFill="1" applyBorder="1"/>
    <xf numFmtId="166" fontId="0" fillId="9" borderId="4" xfId="0" applyNumberFormat="1" applyFill="1" applyBorder="1"/>
    <xf numFmtId="9" fontId="0" fillId="0" borderId="4" xfId="11" applyFont="1" applyFill="1" applyBorder="1"/>
    <xf numFmtId="0" fontId="8" fillId="0" borderId="75" xfId="0" applyFont="1" applyBorder="1" applyAlignment="1">
      <alignment horizontal="center"/>
    </xf>
    <xf numFmtId="0" fontId="8" fillId="0" borderId="76" xfId="0" applyFont="1" applyBorder="1" applyAlignment="1">
      <alignment horizontal="left"/>
    </xf>
    <xf numFmtId="42" fontId="8" fillId="0" borderId="91" xfId="0" applyNumberFormat="1" applyFont="1" applyBorder="1" applyAlignment="1">
      <alignment horizontal="center" wrapText="1"/>
    </xf>
    <xf numFmtId="166" fontId="8" fillId="0" borderId="91" xfId="16" applyNumberFormat="1" applyFont="1" applyBorder="1" applyAlignment="1">
      <alignment horizontal="center" wrapText="1"/>
    </xf>
    <xf numFmtId="49" fontId="8" fillId="0" borderId="76" xfId="0" applyNumberFormat="1" applyFont="1" applyBorder="1" applyAlignment="1">
      <alignment horizontal="center" wrapText="1"/>
    </xf>
    <xf numFmtId="164" fontId="8" fillId="0" borderId="76" xfId="0" applyNumberFormat="1" applyFont="1" applyBorder="1" applyAlignment="1">
      <alignment horizontal="center" wrapText="1"/>
    </xf>
    <xf numFmtId="0" fontId="8" fillId="0" borderId="76" xfId="0" applyFont="1" applyBorder="1"/>
    <xf numFmtId="0" fontId="8" fillId="0" borderId="77" xfId="0" applyFont="1" applyBorder="1"/>
    <xf numFmtId="166" fontId="3" fillId="0" borderId="88" xfId="16" applyNumberFormat="1" applyFont="1" applyFill="1" applyBorder="1"/>
    <xf numFmtId="166" fontId="3" fillId="0" borderId="88" xfId="1" applyNumberFormat="1" applyFont="1" applyFill="1" applyBorder="1"/>
    <xf numFmtId="166" fontId="26" fillId="0" borderId="89" xfId="16" applyNumberFormat="1" applyFont="1" applyFill="1" applyBorder="1"/>
    <xf numFmtId="166" fontId="26" fillId="0" borderId="21" xfId="1" applyNumberFormat="1" applyFont="1" applyFill="1" applyBorder="1"/>
    <xf numFmtId="166" fontId="3" fillId="0" borderId="89" xfId="16" applyNumberFormat="1" applyFont="1" applyFill="1" applyBorder="1"/>
    <xf numFmtId="166" fontId="3" fillId="0" borderId="21" xfId="1" applyNumberFormat="1" applyFont="1" applyFill="1" applyBorder="1"/>
    <xf numFmtId="1" fontId="3" fillId="0" borderId="24" xfId="1" applyNumberFormat="1" applyFont="1" applyFill="1" applyBorder="1"/>
    <xf numFmtId="166" fontId="3" fillId="0" borderId="89" xfId="1" applyNumberFormat="1" applyFont="1" applyFill="1" applyBorder="1"/>
    <xf numFmtId="166" fontId="4" fillId="10" borderId="5" xfId="1" applyNumberFormat="1" applyFont="1" applyFill="1" applyBorder="1"/>
    <xf numFmtId="166" fontId="4" fillId="10" borderId="24" xfId="1" applyNumberFormat="1" applyFont="1" applyFill="1" applyBorder="1"/>
    <xf numFmtId="1" fontId="4" fillId="10" borderId="24" xfId="1" applyNumberFormat="1" applyFont="1" applyFill="1" applyBorder="1"/>
    <xf numFmtId="166" fontId="4" fillId="10" borderId="24" xfId="1" applyNumberFormat="1" applyFont="1" applyFill="1" applyBorder="1" applyAlignment="1">
      <alignment horizontal="right"/>
    </xf>
    <xf numFmtId="166" fontId="22" fillId="0" borderId="5" xfId="1" applyNumberFormat="1" applyFont="1" applyFill="1" applyBorder="1" applyAlignment="1">
      <alignment horizontal="right"/>
    </xf>
    <xf numFmtId="166" fontId="32" fillId="10" borderId="11" xfId="1" applyNumberFormat="1" applyFont="1" applyFill="1" applyBorder="1"/>
    <xf numFmtId="166" fontId="4" fillId="9" borderId="65" xfId="16" applyNumberFormat="1" applyFont="1" applyFill="1" applyBorder="1"/>
    <xf numFmtId="166" fontId="4" fillId="0" borderId="5" xfId="16" applyNumberFormat="1" applyFont="1" applyFill="1" applyBorder="1"/>
    <xf numFmtId="0" fontId="11" fillId="9" borderId="10" xfId="0" applyFont="1" applyFill="1" applyBorder="1" applyAlignment="1">
      <alignment wrapText="1"/>
    </xf>
    <xf numFmtId="0" fontId="11" fillId="9" borderId="27" xfId="0" applyFont="1" applyFill="1" applyBorder="1" applyAlignment="1">
      <alignment wrapText="1"/>
    </xf>
    <xf numFmtId="0" fontId="11" fillId="9" borderId="13" xfId="0" applyFont="1" applyFill="1" applyBorder="1" applyAlignment="1">
      <alignment wrapText="1"/>
    </xf>
    <xf numFmtId="0" fontId="23" fillId="9" borderId="10" xfId="0" applyFont="1" applyFill="1" applyBorder="1" applyAlignment="1">
      <alignment wrapText="1"/>
    </xf>
    <xf numFmtId="0" fontId="22" fillId="9" borderId="10" xfId="0" applyFont="1" applyFill="1" applyBorder="1" applyAlignment="1">
      <alignment wrapText="1"/>
    </xf>
    <xf numFmtId="0" fontId="22" fillId="9" borderId="12" xfId="0" applyFont="1" applyFill="1" applyBorder="1" applyAlignment="1">
      <alignment wrapText="1"/>
    </xf>
    <xf numFmtId="0" fontId="22" fillId="9" borderId="9" xfId="0" applyFont="1" applyFill="1" applyBorder="1" applyAlignment="1">
      <alignment wrapText="1"/>
    </xf>
    <xf numFmtId="0" fontId="22" fillId="9" borderId="14" xfId="0" applyFont="1" applyFill="1" applyBorder="1" applyAlignment="1">
      <alignment wrapText="1"/>
    </xf>
    <xf numFmtId="0" fontId="14" fillId="0" borderId="32" xfId="0" applyFont="1" applyBorder="1" applyAlignment="1">
      <alignment horizontal="center"/>
    </xf>
    <xf numFmtId="0" fontId="14" fillId="0" borderId="29" xfId="0" applyFont="1" applyBorder="1" applyAlignment="1">
      <alignment horizontal="center"/>
    </xf>
    <xf numFmtId="0" fontId="14" fillId="0" borderId="33" xfId="0" applyFont="1" applyBorder="1" applyAlignment="1">
      <alignment horizontal="center"/>
    </xf>
    <xf numFmtId="0" fontId="14" fillId="0" borderId="12" xfId="0" applyFont="1" applyBorder="1" applyAlignment="1">
      <alignment horizontal="center"/>
    </xf>
    <xf numFmtId="0" fontId="14" fillId="0" borderId="0" xfId="0" applyFont="1" applyAlignment="1">
      <alignment horizontal="center"/>
    </xf>
    <xf numFmtId="0" fontId="14" fillId="0" borderId="41" xfId="0" applyFont="1" applyBorder="1" applyAlignment="1">
      <alignment horizontal="center"/>
    </xf>
  </cellXfs>
  <cellStyles count="18">
    <cellStyle name="Comma" xfId="16" builtinId="3"/>
    <cellStyle name="Comma 2" xfId="1" xr:uid="{00000000-0005-0000-0000-000001000000}"/>
    <cellStyle name="Currency 2" xfId="2" xr:uid="{00000000-0005-0000-0000-000003000000}"/>
    <cellStyle name="Currency 3" xfId="3" xr:uid="{00000000-0005-0000-0000-000004000000}"/>
    <cellStyle name="Currency 4" xfId="4" xr:uid="{00000000-0005-0000-0000-000005000000}"/>
    <cellStyle name="Currency 5" xfId="5" xr:uid="{00000000-0005-0000-0000-000006000000}"/>
    <cellStyle name="Currency 6" xfId="14" xr:uid="{00000000-0005-0000-0000-000007000000}"/>
    <cellStyle name="Normal" xfId="0" builtinId="0"/>
    <cellStyle name="Normal 2" xfId="6" xr:uid="{00000000-0005-0000-0000-000009000000}"/>
    <cellStyle name="Normal 3" xfId="7" xr:uid="{00000000-0005-0000-0000-00000A000000}"/>
    <cellStyle name="Normal 4" xfId="8" xr:uid="{00000000-0005-0000-0000-00000B000000}"/>
    <cellStyle name="Normal 5" xfId="9" xr:uid="{00000000-0005-0000-0000-00000C000000}"/>
    <cellStyle name="Normal 6" xfId="10" xr:uid="{00000000-0005-0000-0000-00000D000000}"/>
    <cellStyle name="Normal 7" xfId="13" xr:uid="{00000000-0005-0000-0000-00000E000000}"/>
    <cellStyle name="Percent" xfId="17" builtinId="5"/>
    <cellStyle name="Percent 2" xfId="11" xr:uid="{00000000-0005-0000-0000-000010000000}"/>
    <cellStyle name="Percent 3" xfId="12" xr:uid="{00000000-0005-0000-0000-000011000000}"/>
    <cellStyle name="Percent 4" xfId="15" xr:uid="{00000000-0005-0000-0000-000012000000}"/>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Data!$B$13</c:f>
              <c:strCache>
                <c:ptCount val="1"/>
                <c:pt idx="0">
                  <c:v>%</c:v>
                </c:pt>
              </c:strCache>
            </c:strRef>
          </c:tx>
          <c:spPr>
            <a:solidFill>
              <a:schemeClr val="accent1"/>
            </a:solidFill>
            <a:ln>
              <a:noFill/>
            </a:ln>
            <a:effectLst/>
          </c:spPr>
          <c:invertIfNegative val="0"/>
          <c:cat>
            <c:strRef>
              <c:f>Data!$A$14:$A$24</c:f>
              <c:strCache>
                <c:ptCount val="11"/>
                <c:pt idx="0">
                  <c:v>Mayor's Office</c:v>
                </c:pt>
                <c:pt idx="1">
                  <c:v>City Council</c:v>
                </c:pt>
                <c:pt idx="2">
                  <c:v>Administration</c:v>
                </c:pt>
                <c:pt idx="3">
                  <c:v>Police Judge</c:v>
                </c:pt>
                <c:pt idx="4">
                  <c:v>Planning &amp; Zoning</c:v>
                </c:pt>
                <c:pt idx="5">
                  <c:v>City Hall</c:v>
                </c:pt>
                <c:pt idx="6">
                  <c:v>Police</c:v>
                </c:pt>
                <c:pt idx="7">
                  <c:v>Crossing Guards</c:v>
                </c:pt>
                <c:pt idx="8">
                  <c:v>Streets</c:v>
                </c:pt>
                <c:pt idx="9">
                  <c:v>Street Lights</c:v>
                </c:pt>
                <c:pt idx="10">
                  <c:v>Garbage</c:v>
                </c:pt>
              </c:strCache>
            </c:strRef>
          </c:cat>
          <c:val>
            <c:numRef>
              <c:f>Data!$B$14:$B$24</c:f>
              <c:numCache>
                <c:formatCode>0%</c:formatCode>
                <c:ptCount val="11"/>
                <c:pt idx="0">
                  <c:v>0.64332669322709168</c:v>
                </c:pt>
                <c:pt idx="1">
                  <c:v>0.72519191616766465</c:v>
                </c:pt>
                <c:pt idx="2">
                  <c:v>0.63408930939121866</c:v>
                </c:pt>
                <c:pt idx="3">
                  <c:v>0.56508483965014566</c:v>
                </c:pt>
                <c:pt idx="4">
                  <c:v>0.59676372638753661</c:v>
                </c:pt>
                <c:pt idx="5">
                  <c:v>0.65642725642070932</c:v>
                </c:pt>
                <c:pt idx="6">
                  <c:v>0.68137338908952649</c:v>
                </c:pt>
                <c:pt idx="7">
                  <c:v>0.67579628099173561</c:v>
                </c:pt>
                <c:pt idx="8">
                  <c:v>0.67077321166286452</c:v>
                </c:pt>
                <c:pt idx="9">
                  <c:v>0.81824495238095241</c:v>
                </c:pt>
                <c:pt idx="10">
                  <c:v>0</c:v>
                </c:pt>
              </c:numCache>
            </c:numRef>
          </c:val>
          <c:extLst>
            <c:ext xmlns:c16="http://schemas.microsoft.com/office/drawing/2014/chart" uri="{C3380CC4-5D6E-409C-BE32-E72D297353CC}">
              <c16:uniqueId val="{00000000-F659-4739-A835-AE5D84727082}"/>
            </c:ext>
          </c:extLst>
        </c:ser>
        <c:dLbls>
          <c:showLegendKey val="0"/>
          <c:showVal val="0"/>
          <c:showCatName val="0"/>
          <c:showSerName val="0"/>
          <c:showPercent val="0"/>
          <c:showBubbleSize val="0"/>
        </c:dLbls>
        <c:gapWidth val="219"/>
        <c:overlap val="-27"/>
        <c:axId val="197044104"/>
        <c:axId val="197342472"/>
      </c:barChart>
      <c:catAx>
        <c:axId val="197044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7342472"/>
        <c:crosses val="autoZero"/>
        <c:auto val="1"/>
        <c:lblAlgn val="ctr"/>
        <c:lblOffset val="100"/>
        <c:noMultiLvlLbl val="0"/>
      </c:catAx>
      <c:valAx>
        <c:axId val="197342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70441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i="1"/>
              <a:t>Percentage</a:t>
            </a:r>
            <a:r>
              <a:rPr lang="en-US" b="1" i="1" baseline="0"/>
              <a:t> of Revenues Collected</a:t>
            </a:r>
          </a:p>
          <a:p>
            <a:pPr>
              <a:defRPr/>
            </a:pPr>
            <a:r>
              <a:rPr lang="en-US" b="1" i="1" baseline="0"/>
              <a:t>June 30, 2018</a:t>
            </a:r>
            <a:endParaRPr lang="en-US" b="1"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7690364498470412E-2"/>
          <c:y val="0.15574177529484792"/>
          <c:w val="0.92626857037480514"/>
          <c:h val="0.72575013318865866"/>
        </c:manualLayout>
      </c:layout>
      <c:barChart>
        <c:barDir val="col"/>
        <c:grouping val="clustered"/>
        <c:varyColors val="0"/>
        <c:ser>
          <c:idx val="0"/>
          <c:order val="0"/>
          <c:tx>
            <c:strRef>
              <c:f>Data!$B$1</c:f>
              <c:strCache>
                <c:ptCount val="1"/>
                <c:pt idx="0">
                  <c:v>%</c:v>
                </c:pt>
              </c:strCache>
            </c:strRef>
          </c:tx>
          <c:spPr>
            <a:solidFill>
              <a:schemeClr val="accent1"/>
            </a:solidFill>
            <a:ln>
              <a:noFill/>
            </a:ln>
            <a:effectLst/>
          </c:spPr>
          <c:invertIfNegative val="0"/>
          <c:dLbls>
            <c:dLbl>
              <c:idx val="0"/>
              <c:layout>
                <c:manualLayout>
                  <c:x val="8.33339648713303E-3"/>
                  <c:y val="-4.5777797328406577E-3"/>
                </c:manualLayout>
              </c:layout>
              <c:tx>
                <c:rich>
                  <a:bodyPr/>
                  <a:lstStyle/>
                  <a:p>
                    <a:fld id="{4738DCAF-61FE-4AEB-8256-8291304FD06D}" type="CELLRANGE">
                      <a:rPr lang="en-US" baseline="0"/>
                      <a:pPr/>
                      <a:t>[CELLRANGE]</a:t>
                    </a:fld>
                    <a:r>
                      <a:rPr lang="en-US" baseline="0"/>
                      <a:t>, </a:t>
                    </a:r>
                    <a:fld id="{F06AD4FD-3563-4517-AAE5-DDACBF39C7A8}" type="VALUE">
                      <a:rPr lang="en-US" baseline="0"/>
                      <a:pPr/>
                      <a:t>[VALUE]</a:t>
                    </a:fld>
                    <a:endParaRPr lang="en-US" baseline="0"/>
                  </a:p>
                </c:rich>
              </c:tx>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6134-47A9-B350-FE41F7A60983}"/>
                </c:ext>
              </c:extLst>
            </c:dLbl>
            <c:dLbl>
              <c:idx val="1"/>
              <c:layout>
                <c:manualLayout>
                  <c:x val="0"/>
                  <c:y val="9.2076130148535905E-3"/>
                </c:manualLayout>
              </c:layout>
              <c:tx>
                <c:rich>
                  <a:bodyPr/>
                  <a:lstStyle/>
                  <a:p>
                    <a:fld id="{F5185EBA-3431-40D0-B509-48714FCEDECC}" type="CELLRANGE">
                      <a:rPr lang="en-US" baseline="0"/>
                      <a:pPr/>
                      <a:t>[CELLRANGE]</a:t>
                    </a:fld>
                    <a:r>
                      <a:rPr lang="en-US" baseline="0"/>
                      <a:t>, </a:t>
                    </a:r>
                    <a:fld id="{DE2E7387-D2DD-490C-9C07-54177664B989}" type="VALUE">
                      <a:rPr lang="en-US" baseline="0"/>
                      <a:pPr/>
                      <a:t>[VALUE]</a:t>
                    </a:fld>
                    <a:endParaRPr lang="en-US" baseline="0"/>
                  </a:p>
                </c:rich>
              </c:tx>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6134-47A9-B350-FE41F7A60983}"/>
                </c:ext>
              </c:extLst>
            </c:dLbl>
            <c:dLbl>
              <c:idx val="2"/>
              <c:tx>
                <c:rich>
                  <a:bodyPr/>
                  <a:lstStyle/>
                  <a:p>
                    <a:fld id="{3007DB46-2820-4185-8751-378C920CFC84}" type="CELLRANGE">
                      <a:rPr lang="en-US"/>
                      <a:pPr/>
                      <a:t>[CELLRANGE]</a:t>
                    </a:fld>
                    <a:r>
                      <a:rPr lang="en-US" baseline="0"/>
                      <a:t>, </a:t>
                    </a:r>
                    <a:fld id="{99877BA0-049D-43CD-ACCE-9968CF4A738C}" type="VALUE">
                      <a:rPr lang="en-US" baseline="0"/>
                      <a:pPr/>
                      <a:t>[VALUE]</a:t>
                    </a:fld>
                    <a:endParaRPr lang="en-US" baseline="0"/>
                  </a:p>
                </c:rich>
              </c:tx>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6134-47A9-B350-FE41F7A60983}"/>
                </c:ext>
              </c:extLst>
            </c:dLbl>
            <c:dLbl>
              <c:idx val="3"/>
              <c:tx>
                <c:rich>
                  <a:bodyPr/>
                  <a:lstStyle/>
                  <a:p>
                    <a:fld id="{1B6E772D-24EE-47B4-9741-80AC12CD5377}" type="CELLRANGE">
                      <a:rPr lang="en-US"/>
                      <a:pPr/>
                      <a:t>[CELLRANGE]</a:t>
                    </a:fld>
                    <a:r>
                      <a:rPr lang="en-US" baseline="0"/>
                      <a:t>, </a:t>
                    </a:r>
                    <a:fld id="{40AA7697-224F-4CD6-A3AD-DFF8A9051836}" type="VALUE">
                      <a:rPr lang="en-US" baseline="0"/>
                      <a:pPr/>
                      <a:t>[VALUE]</a:t>
                    </a:fld>
                    <a:endParaRPr lang="en-US" baseline="0"/>
                  </a:p>
                </c:rich>
              </c:tx>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134-47A9-B350-FE41F7A60983}"/>
                </c:ext>
              </c:extLst>
            </c:dLbl>
            <c:dLbl>
              <c:idx val="4"/>
              <c:tx>
                <c:rich>
                  <a:bodyPr/>
                  <a:lstStyle/>
                  <a:p>
                    <a:fld id="{C0FF47BE-C44A-404A-A5CF-DBDBF850DEED}" type="CELLRANGE">
                      <a:rPr lang="en-US"/>
                      <a:pPr/>
                      <a:t>[CELLRANGE]</a:t>
                    </a:fld>
                    <a:r>
                      <a:rPr lang="en-US" baseline="0"/>
                      <a:t>, </a:t>
                    </a:r>
                    <a:fld id="{A4A5E1CC-FA32-4961-A0AF-776D2399E9FB}" type="VALUE">
                      <a:rPr lang="en-US" baseline="0"/>
                      <a:pPr/>
                      <a:t>[VALUE]</a:t>
                    </a:fld>
                    <a:endParaRPr lang="en-US" baseline="0"/>
                  </a:p>
                </c:rich>
              </c:tx>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6134-47A9-B350-FE41F7A60983}"/>
                </c:ext>
              </c:extLst>
            </c:dLbl>
            <c:dLbl>
              <c:idx val="5"/>
              <c:layout>
                <c:manualLayout>
                  <c:x val="-5.8816559344076964E-17"/>
                  <c:y val="6.2073246430788334E-3"/>
                </c:manualLayout>
              </c:layout>
              <c:tx>
                <c:rich>
                  <a:bodyPr/>
                  <a:lstStyle/>
                  <a:p>
                    <a:fld id="{EB8257C1-613A-45AD-9683-37E7F8548B7C}" type="CELLRANGE">
                      <a:rPr lang="en-US" baseline="0"/>
                      <a:pPr/>
                      <a:t>[CELLRANGE]</a:t>
                    </a:fld>
                    <a:r>
                      <a:rPr lang="en-US" baseline="0"/>
                      <a:t>, </a:t>
                    </a:r>
                    <a:fld id="{F9BA1D70-484C-4B7B-AE44-B8F469F24E82}" type="VALUE">
                      <a:rPr lang="en-US" baseline="0"/>
                      <a:pPr/>
                      <a:t>[VALUE]</a:t>
                    </a:fld>
                    <a:endParaRPr lang="en-US" baseline="0"/>
                  </a:p>
                </c:rich>
              </c:tx>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6134-47A9-B350-FE41F7A60983}"/>
                </c:ext>
              </c:extLst>
            </c:dLbl>
            <c:dLbl>
              <c:idx val="6"/>
              <c:tx>
                <c:rich>
                  <a:bodyPr/>
                  <a:lstStyle/>
                  <a:p>
                    <a:fld id="{376DFB5A-256C-4C0C-A939-6E07CA5BD551}" type="CELLRANGE">
                      <a:rPr lang="en-US"/>
                      <a:pPr/>
                      <a:t>[CELLRANGE]</a:t>
                    </a:fld>
                    <a:r>
                      <a:rPr lang="en-US" baseline="0"/>
                      <a:t>, </a:t>
                    </a:r>
                    <a:fld id="{43D273D1-4EB7-4CEB-B369-7E30A1DF8CCD}" type="VALUE">
                      <a:rPr lang="en-US" baseline="0"/>
                      <a:pPr/>
                      <a:t>[VALUE]</a:t>
                    </a:fld>
                    <a:endParaRPr lang="en-US" baseline="0"/>
                  </a:p>
                </c:rich>
              </c:tx>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6134-47A9-B350-FE41F7A60983}"/>
                </c:ext>
              </c:extLst>
            </c:dLbl>
            <c:dLbl>
              <c:idx val="7"/>
              <c:layout>
                <c:manualLayout>
                  <c:x val="-2.7777567265112072E-3"/>
                  <c:y val="6.1039506933141738E-3"/>
                </c:manualLayout>
              </c:layout>
              <c:tx>
                <c:rich>
                  <a:bodyPr/>
                  <a:lstStyle/>
                  <a:p>
                    <a:fld id="{5BBA7F99-B26B-4084-8017-02C787C0A1E4}" type="CELLRANGE">
                      <a:rPr lang="en-US" baseline="0"/>
                      <a:pPr/>
                      <a:t>[CELLRANGE]</a:t>
                    </a:fld>
                    <a:r>
                      <a:rPr lang="en-US" baseline="0"/>
                      <a:t>, </a:t>
                    </a:r>
                    <a:fld id="{E024F90D-5932-4D31-AA9D-AC2FD1351EC1}" type="VALUE">
                      <a:rPr lang="en-US" baseline="0"/>
                      <a:pPr/>
                      <a:t>[VALUE]</a:t>
                    </a:fld>
                    <a:endParaRPr lang="en-US" baseline="0"/>
                  </a:p>
                </c:rich>
              </c:tx>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6134-47A9-B350-FE41F7A60983}"/>
                </c:ext>
              </c:extLst>
            </c:dLbl>
            <c:dLbl>
              <c:idx val="8"/>
              <c:tx>
                <c:rich>
                  <a:bodyPr/>
                  <a:lstStyle/>
                  <a:p>
                    <a:fld id="{98FE8046-3600-400A-926B-B7516263E352}" type="CELLRANGE">
                      <a:rPr lang="en-US"/>
                      <a:pPr/>
                      <a:t>[CELLRANGE]</a:t>
                    </a:fld>
                    <a:r>
                      <a:rPr lang="en-US" baseline="0"/>
                      <a:t>, </a:t>
                    </a:r>
                    <a:fld id="{DE2DA1E5-1FCE-4CEC-80B3-0182C487DFEE}" type="VALUE">
                      <a:rPr lang="en-US" baseline="0"/>
                      <a:pPr/>
                      <a:t>[VALUE]</a:t>
                    </a:fld>
                    <a:endParaRPr lang="en-US" baseline="0"/>
                  </a:p>
                </c:rich>
              </c:tx>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6134-47A9-B350-FE41F7A60983}"/>
                </c:ext>
              </c:extLst>
            </c:dLbl>
            <c:dLbl>
              <c:idx val="9"/>
              <c:layout>
                <c:manualLayout>
                  <c:x val="0"/>
                  <c:y val="7.681686437239924E-3"/>
                </c:manualLayout>
              </c:layout>
              <c:tx>
                <c:rich>
                  <a:bodyPr/>
                  <a:lstStyle/>
                  <a:p>
                    <a:fld id="{486AADE0-1B4A-4362-B5F4-503F8FBF1041}" type="CELLRANGE">
                      <a:rPr lang="en-US" baseline="0"/>
                      <a:pPr/>
                      <a:t>[CELLRANGE]</a:t>
                    </a:fld>
                    <a:r>
                      <a:rPr lang="en-US" baseline="0"/>
                      <a:t>, </a:t>
                    </a:r>
                    <a:fld id="{2AD28058-71E8-405D-B972-E61BB601B6B9}" type="VALUE">
                      <a:rPr lang="en-US" baseline="0"/>
                      <a:pPr/>
                      <a:t>[VALUE]</a:t>
                    </a:fld>
                    <a:endParaRPr lang="en-US" baseline="0"/>
                  </a:p>
                </c:rich>
              </c:tx>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6134-47A9-B350-FE41F7A60983}"/>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Data!$A$2:$A$11</c:f>
              <c:strCache>
                <c:ptCount val="10"/>
                <c:pt idx="0">
                  <c:v>Ad Valorem</c:v>
                </c:pt>
                <c:pt idx="1">
                  <c:v>B&amp;O Taxes</c:v>
                </c:pt>
                <c:pt idx="2">
                  <c:v>Building Permits</c:v>
                </c:pt>
                <c:pt idx="3">
                  <c:v>Business Licenses</c:v>
                </c:pt>
                <c:pt idx="4">
                  <c:v>Franchise Tax</c:v>
                </c:pt>
                <c:pt idx="5">
                  <c:v>Hotel/Motel</c:v>
                </c:pt>
                <c:pt idx="6">
                  <c:v>Police Fines</c:v>
                </c:pt>
                <c:pt idx="7">
                  <c:v>Sales Tax</c:v>
                </c:pt>
                <c:pt idx="8">
                  <c:v>Utility Tax</c:v>
                </c:pt>
                <c:pt idx="9">
                  <c:v>Wine &amp; Liquor Tax</c:v>
                </c:pt>
              </c:strCache>
            </c:strRef>
          </c:cat>
          <c:val>
            <c:numRef>
              <c:f>Data!$B$2:$B$11</c:f>
              <c:numCache>
                <c:formatCode>0%</c:formatCode>
                <c:ptCount val="10"/>
                <c:pt idx="0">
                  <c:v>0.91582638205506706</c:v>
                </c:pt>
                <c:pt idx="1">
                  <c:v>0.79643581971566313</c:v>
                </c:pt>
                <c:pt idx="2">
                  <c:v>1.1511586999999999</c:v>
                </c:pt>
                <c:pt idx="3">
                  <c:v>0.66059999999999997</c:v>
                </c:pt>
                <c:pt idx="4">
                  <c:v>0.57017777777777778</c:v>
                </c:pt>
                <c:pt idx="5">
                  <c:v>0.69429630000000009</c:v>
                </c:pt>
                <c:pt idx="6">
                  <c:v>0.78229625000000003</c:v>
                </c:pt>
                <c:pt idx="7">
                  <c:v>0.5</c:v>
                </c:pt>
                <c:pt idx="8">
                  <c:v>0.92381673684210519</c:v>
                </c:pt>
                <c:pt idx="9">
                  <c:v>0.62703692307692305</c:v>
                </c:pt>
              </c:numCache>
            </c:numRef>
          </c:val>
          <c:extLst>
            <c:ext xmlns:c15="http://schemas.microsoft.com/office/drawing/2012/chart" uri="{02D57815-91ED-43cb-92C2-25804820EDAC}">
              <c15:datalabelsRange>
                <c15:f>Data!$C$2:$C$11</c15:f>
                <c15:dlblRangeCache>
                  <c:ptCount val="10"/>
                  <c:pt idx="0">
                    <c:v> 1,429,480 </c:v>
                  </c:pt>
                  <c:pt idx="1">
                    <c:v> 1,624,093 </c:v>
                  </c:pt>
                  <c:pt idx="2">
                    <c:v> 345,348 </c:v>
                  </c:pt>
                  <c:pt idx="3">
                    <c:v> 9,909 </c:v>
                  </c:pt>
                  <c:pt idx="4">
                    <c:v> 25,658 </c:v>
                  </c:pt>
                  <c:pt idx="5">
                    <c:v> 416,578 </c:v>
                  </c:pt>
                  <c:pt idx="6">
                    <c:v> 312,919 </c:v>
                  </c:pt>
                  <c:pt idx="7">
                    <c:v> 850,000 </c:v>
                  </c:pt>
                  <c:pt idx="8">
                    <c:v> 175,525 </c:v>
                  </c:pt>
                  <c:pt idx="9">
                    <c:v> 40,757 </c:v>
                  </c:pt>
                </c15:dlblRangeCache>
              </c15:datalabelsRange>
            </c:ext>
            <c:ext xmlns:c16="http://schemas.microsoft.com/office/drawing/2014/chart" uri="{C3380CC4-5D6E-409C-BE32-E72D297353CC}">
              <c16:uniqueId val="{0000000A-6134-47A9-B350-FE41F7A60983}"/>
            </c:ext>
          </c:extLst>
        </c:ser>
        <c:dLbls>
          <c:showLegendKey val="0"/>
          <c:showVal val="0"/>
          <c:showCatName val="0"/>
          <c:showSerName val="0"/>
          <c:showPercent val="0"/>
          <c:showBubbleSize val="0"/>
        </c:dLbls>
        <c:gapWidth val="219"/>
        <c:overlap val="-27"/>
        <c:axId val="197754904"/>
        <c:axId val="197755288"/>
      </c:barChart>
      <c:catAx>
        <c:axId val="197754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7755288"/>
        <c:crosses val="autoZero"/>
        <c:auto val="1"/>
        <c:lblAlgn val="ctr"/>
        <c:lblOffset val="100"/>
        <c:noMultiLvlLbl val="0"/>
      </c:catAx>
      <c:valAx>
        <c:axId val="1977552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7754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i="1"/>
              <a:t>Percentage</a:t>
            </a:r>
            <a:r>
              <a:rPr lang="en-US" b="1" i="1" baseline="0"/>
              <a:t> of Expenses Spent</a:t>
            </a:r>
          </a:p>
          <a:p>
            <a:pPr>
              <a:defRPr/>
            </a:pPr>
            <a:r>
              <a:rPr lang="en-US" b="1" i="1" baseline="0"/>
              <a:t>June 30, 2018</a:t>
            </a:r>
            <a:endParaRPr lang="en-US" b="1"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5545497565592404E-2"/>
          <c:y val="0.17501557632398754"/>
          <c:w val="0.93586714183961206"/>
          <c:h val="0.72472490004170043"/>
        </c:manualLayout>
      </c:layout>
      <c:barChart>
        <c:barDir val="col"/>
        <c:grouping val="clustered"/>
        <c:varyColors val="0"/>
        <c:ser>
          <c:idx val="0"/>
          <c:order val="0"/>
          <c:tx>
            <c:strRef>
              <c:f>Data!$B$13</c:f>
              <c:strCache>
                <c:ptCount val="1"/>
                <c:pt idx="0">
                  <c:v>%</c:v>
                </c:pt>
              </c:strCache>
            </c:strRef>
          </c:tx>
          <c:spPr>
            <a:solidFill>
              <a:schemeClr val="accent1"/>
            </a:solidFill>
            <a:ln>
              <a:noFill/>
            </a:ln>
            <a:effectLst/>
          </c:spPr>
          <c:invertIfNegative val="0"/>
          <c:dLbls>
            <c:dLbl>
              <c:idx val="0"/>
              <c:layout>
                <c:manualLayout>
                  <c:x val="-7.099257104843862E-18"/>
                  <c:y val="4.543135379105649E-3"/>
                </c:manualLayout>
              </c:layout>
              <c:tx>
                <c:rich>
                  <a:bodyPr/>
                  <a:lstStyle/>
                  <a:p>
                    <a:fld id="{106D1595-FB93-40A6-9524-CCD7E34E51D2}" type="CELLRANGE">
                      <a:rPr lang="en-US" baseline="0"/>
                      <a:pPr/>
                      <a:t>[CELLRANGE]</a:t>
                    </a:fld>
                    <a:r>
                      <a:rPr lang="en-US" baseline="0"/>
                      <a:t>, </a:t>
                    </a:r>
                    <a:fld id="{4607D9D2-D68F-47BD-A495-9D6EDBE4A12C}" type="VALUE">
                      <a:rPr lang="en-US" baseline="0"/>
                      <a:pPr/>
                      <a:t>[VALUE]</a:t>
                    </a:fld>
                    <a:endParaRPr lang="en-US" baseline="0"/>
                  </a:p>
                </c:rich>
              </c:tx>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AACB-44EF-A292-4BD465FFA04B}"/>
                </c:ext>
              </c:extLst>
            </c:dLbl>
            <c:dLbl>
              <c:idx val="1"/>
              <c:layout>
                <c:manualLayout>
                  <c:x val="0"/>
                  <c:y val="7.6584001766134375E-3"/>
                </c:manualLayout>
              </c:layout>
              <c:tx>
                <c:rich>
                  <a:bodyPr/>
                  <a:lstStyle/>
                  <a:p>
                    <a:fld id="{D601B6CF-0838-456B-94EA-1D8877B3949D}" type="CELLRANGE">
                      <a:rPr lang="en-US" baseline="0"/>
                      <a:pPr/>
                      <a:t>[CELLRANGE]</a:t>
                    </a:fld>
                    <a:r>
                      <a:rPr lang="en-US" baseline="0"/>
                      <a:t>, </a:t>
                    </a:r>
                    <a:fld id="{2794E9B9-230B-4941-8012-2E882DC97F55}" type="VALUE">
                      <a:rPr lang="en-US" baseline="0"/>
                      <a:pPr/>
                      <a:t>[VALUE]</a:t>
                    </a:fld>
                    <a:endParaRPr lang="en-US" baseline="0"/>
                  </a:p>
                </c:rich>
              </c:tx>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AACB-44EF-A292-4BD465FFA04B}"/>
                </c:ext>
              </c:extLst>
            </c:dLbl>
            <c:dLbl>
              <c:idx val="2"/>
              <c:layout>
                <c:manualLayout>
                  <c:x val="5.8756305554742462E-3"/>
                  <c:y val="1.7739838594941701E-3"/>
                </c:manualLayout>
              </c:layout>
              <c:tx>
                <c:rich>
                  <a:bodyPr/>
                  <a:lstStyle/>
                  <a:p>
                    <a:fld id="{21B427ED-DA8A-4225-B885-2C03F0417CC2}" type="CELLRANGE">
                      <a:rPr lang="en-US" baseline="0"/>
                      <a:pPr/>
                      <a:t>[CELLRANGE]</a:t>
                    </a:fld>
                    <a:r>
                      <a:rPr lang="en-US" baseline="0"/>
                      <a:t>, </a:t>
                    </a:r>
                    <a:fld id="{B50E0CC7-82DD-4E98-95BD-3EB80978D967}" type="VALUE">
                      <a:rPr lang="en-US" baseline="0"/>
                      <a:pPr/>
                      <a:t>[VALUE]</a:t>
                    </a:fld>
                    <a:endParaRPr lang="en-US" baseline="0"/>
                  </a:p>
                </c:rich>
              </c:tx>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AACB-44EF-A292-4BD465FFA04B}"/>
                </c:ext>
              </c:extLst>
            </c:dLbl>
            <c:dLbl>
              <c:idx val="3"/>
              <c:layout>
                <c:manualLayout>
                  <c:x val="0"/>
                  <c:y val="9.086270758211298E-3"/>
                </c:manualLayout>
              </c:layout>
              <c:tx>
                <c:rich>
                  <a:bodyPr/>
                  <a:lstStyle/>
                  <a:p>
                    <a:fld id="{35F7275F-4261-489B-B7CA-5884D35FFC78}" type="CELLRANGE">
                      <a:rPr lang="en-US" baseline="0"/>
                      <a:pPr/>
                      <a:t>[CELLRANGE]</a:t>
                    </a:fld>
                    <a:r>
                      <a:rPr lang="en-US" baseline="0"/>
                      <a:t>, </a:t>
                    </a:r>
                    <a:fld id="{DD113B7F-2EE6-4512-A929-6B68F28E317F}" type="VALUE">
                      <a:rPr lang="en-US" baseline="0"/>
                      <a:pPr/>
                      <a:t>[VALUE]</a:t>
                    </a:fld>
                    <a:endParaRPr lang="en-US" baseline="0"/>
                  </a:p>
                </c:rich>
              </c:tx>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AACB-44EF-A292-4BD465FFA04B}"/>
                </c:ext>
              </c:extLst>
            </c:dLbl>
            <c:dLbl>
              <c:idx val="4"/>
              <c:layout>
                <c:manualLayout>
                  <c:x val="-4.1471523773282983E-3"/>
                  <c:y val="4.543135379105649E-3"/>
                </c:manualLayout>
              </c:layout>
              <c:tx>
                <c:rich>
                  <a:bodyPr/>
                  <a:lstStyle/>
                  <a:p>
                    <a:fld id="{4B6E1110-351D-4C86-87F3-DF234B505A43}" type="CELLRANGE">
                      <a:rPr lang="en-US" baseline="0"/>
                      <a:pPr/>
                      <a:t>[CELLRANGE]</a:t>
                    </a:fld>
                    <a:r>
                      <a:rPr lang="en-US" baseline="0"/>
                      <a:t>, </a:t>
                    </a:r>
                    <a:fld id="{F2F7000F-CDB1-42E2-B6B3-D961D332C71E}" type="VALUE">
                      <a:rPr lang="en-US" baseline="0"/>
                      <a:pPr/>
                      <a:t>[VALUE]</a:t>
                    </a:fld>
                    <a:endParaRPr lang="en-US" baseline="0"/>
                  </a:p>
                </c:rich>
              </c:tx>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AACB-44EF-A292-4BD465FFA04B}"/>
                </c:ext>
              </c:extLst>
            </c:dLbl>
            <c:dLbl>
              <c:idx val="5"/>
              <c:layout>
                <c:manualLayout>
                  <c:x val="-3.4176838489983724E-3"/>
                  <c:y val="6.057350307847033E-3"/>
                </c:manualLayout>
              </c:layout>
              <c:tx>
                <c:rich>
                  <a:bodyPr/>
                  <a:lstStyle/>
                  <a:p>
                    <a:fld id="{2EC8AD16-2110-4F83-9C72-87B7E5620AA5}" type="CELLRANGE">
                      <a:rPr lang="en-US" baseline="0"/>
                      <a:pPr/>
                      <a:t>[CELLRANGE]</a:t>
                    </a:fld>
                    <a:r>
                      <a:rPr lang="en-US" baseline="0"/>
                      <a:t>, </a:t>
                    </a:r>
                    <a:fld id="{7C66EFCC-C0CF-4727-B639-FFE875BE470F}" type="VALUE">
                      <a:rPr lang="en-US" baseline="0"/>
                      <a:pPr/>
                      <a:t>[VALUE]</a:t>
                    </a:fld>
                    <a:endParaRPr lang="en-US" baseline="0"/>
                  </a:p>
                </c:rich>
              </c:tx>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AACB-44EF-A292-4BD465FFA04B}"/>
                </c:ext>
              </c:extLst>
            </c:dLbl>
            <c:dLbl>
              <c:idx val="6"/>
              <c:layout>
                <c:manualLayout>
                  <c:x val="0"/>
                  <c:y val="8.658964358427159E-5"/>
                </c:manualLayout>
              </c:layout>
              <c:tx>
                <c:rich>
                  <a:bodyPr/>
                  <a:lstStyle/>
                  <a:p>
                    <a:fld id="{E2506399-B158-44DC-83F3-16D2E5FC77C8}" type="CELLRANGE">
                      <a:rPr lang="en-US" baseline="0"/>
                      <a:pPr/>
                      <a:t>[CELLRANGE]</a:t>
                    </a:fld>
                    <a:r>
                      <a:rPr lang="en-US" baseline="0"/>
                      <a:t>, </a:t>
                    </a:r>
                    <a:fld id="{781F7CA6-0AF8-4BEF-AF81-602FA055F2FA}" type="VALUE">
                      <a:rPr lang="en-US" baseline="0"/>
                      <a:pPr/>
                      <a:t>[VALUE]</a:t>
                    </a:fld>
                    <a:endParaRPr lang="en-US" baseline="0"/>
                  </a:p>
                </c:rich>
              </c:tx>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AACB-44EF-A292-4BD465FFA04B}"/>
                </c:ext>
              </c:extLst>
            </c:dLbl>
            <c:dLbl>
              <c:idx val="7"/>
              <c:layout>
                <c:manualLayout>
                  <c:x val="-1.2287904067754749E-3"/>
                  <c:y val="3.4613780754041258E-3"/>
                </c:manualLayout>
              </c:layout>
              <c:tx>
                <c:rich>
                  <a:bodyPr/>
                  <a:lstStyle/>
                  <a:p>
                    <a:fld id="{2E816C3E-101E-4547-A6CF-5B43D36F9FF7}" type="CELLRANGE">
                      <a:rPr lang="en-US" baseline="0"/>
                      <a:pPr/>
                      <a:t>[CELLRANGE]</a:t>
                    </a:fld>
                    <a:r>
                      <a:rPr lang="en-US" baseline="0"/>
                      <a:t>, </a:t>
                    </a:r>
                    <a:fld id="{834C2C67-DCD5-4324-BED7-9BD1D3735D29}" type="VALUE">
                      <a:rPr lang="en-US" baseline="0"/>
                      <a:pPr/>
                      <a:t>[VALUE]</a:t>
                    </a:fld>
                    <a:endParaRPr lang="en-US" baseline="0"/>
                  </a:p>
                </c:rich>
              </c:tx>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AACB-44EF-A292-4BD465FFA04B}"/>
                </c:ext>
              </c:extLst>
            </c:dLbl>
            <c:dLbl>
              <c:idx val="8"/>
              <c:layout>
                <c:manualLayout>
                  <c:x val="3.1979041653250594E-4"/>
                  <c:y val="3.1152647975077881E-3"/>
                </c:manualLayout>
              </c:layout>
              <c:tx>
                <c:rich>
                  <a:bodyPr/>
                  <a:lstStyle/>
                  <a:p>
                    <a:fld id="{4D532317-47DF-480C-AACF-1D55DFFC4A2A}" type="CELLRANGE">
                      <a:rPr lang="en-US" baseline="0"/>
                      <a:pPr/>
                      <a:t>[CELLRANGE]</a:t>
                    </a:fld>
                    <a:r>
                      <a:rPr lang="en-US" baseline="0"/>
                      <a:t>, </a:t>
                    </a:r>
                    <a:fld id="{4DA2DB76-789C-48A0-8EAD-0A30A75B4F27}" type="VALUE">
                      <a:rPr lang="en-US" baseline="0"/>
                      <a:pPr/>
                      <a:t>[VALUE]</a:t>
                    </a:fld>
                    <a:endParaRPr lang="en-US" baseline="0"/>
                  </a:p>
                </c:rich>
              </c:tx>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AACB-44EF-A292-4BD465FFA04B}"/>
                </c:ext>
              </c:extLst>
            </c:dLbl>
            <c:dLbl>
              <c:idx val="9"/>
              <c:layout>
                <c:manualLayout>
                  <c:x val="-1.1358811367750179E-16"/>
                  <c:y val="6.057350307847033E-3"/>
                </c:manualLayout>
              </c:layout>
              <c:tx>
                <c:rich>
                  <a:bodyPr/>
                  <a:lstStyle/>
                  <a:p>
                    <a:fld id="{5DC46962-AC99-4B1F-B880-EED31FF73C0B}" type="CELLRANGE">
                      <a:rPr lang="en-US" baseline="0"/>
                      <a:pPr/>
                      <a:t>[CELLRANGE]</a:t>
                    </a:fld>
                    <a:r>
                      <a:rPr lang="en-US" baseline="0"/>
                      <a:t>, </a:t>
                    </a:r>
                    <a:fld id="{D8DF8B11-FB16-4B06-A2FC-32A2D0F34A3C}" type="VALUE">
                      <a:rPr lang="en-US" baseline="0"/>
                      <a:pPr/>
                      <a:t>[VALUE]</a:t>
                    </a:fld>
                    <a:endParaRPr lang="en-US" baseline="0"/>
                  </a:p>
                </c:rich>
              </c:tx>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AACB-44EF-A292-4BD465FFA04B}"/>
                </c:ext>
              </c:extLst>
            </c:dLbl>
            <c:dLbl>
              <c:idx val="10"/>
              <c:layout>
                <c:manualLayout>
                  <c:x val="-1.5489467162330753E-3"/>
                  <c:y val="1.0687075330536954E-2"/>
                </c:manualLayout>
              </c:layout>
              <c:tx>
                <c:rich>
                  <a:bodyPr/>
                  <a:lstStyle/>
                  <a:p>
                    <a:fld id="{EAF294E0-2968-460A-8167-7C33D0AF9673}" type="CELLRANGE">
                      <a:rPr lang="en-US" baseline="0"/>
                      <a:pPr/>
                      <a:t>[CELLRANGE]</a:t>
                    </a:fld>
                    <a:r>
                      <a:rPr lang="en-US" baseline="0"/>
                      <a:t>, </a:t>
                    </a:r>
                    <a:fld id="{4661B3CD-7FF3-4FC7-8454-C16D4E4C9187}" type="VALUE">
                      <a:rPr lang="en-US" baseline="0"/>
                      <a:pPr/>
                      <a:t>[VALUE]</a:t>
                    </a:fld>
                    <a:endParaRPr lang="en-US" baseline="0"/>
                  </a:p>
                </c:rich>
              </c:tx>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AACB-44EF-A292-4BD465FFA04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Data!$A$14:$A$24</c:f>
              <c:strCache>
                <c:ptCount val="11"/>
                <c:pt idx="0">
                  <c:v>Mayor's Office</c:v>
                </c:pt>
                <c:pt idx="1">
                  <c:v>City Council</c:v>
                </c:pt>
                <c:pt idx="2">
                  <c:v>Administration</c:v>
                </c:pt>
                <c:pt idx="3">
                  <c:v>Police Judge</c:v>
                </c:pt>
                <c:pt idx="4">
                  <c:v>Planning &amp; Zoning</c:v>
                </c:pt>
                <c:pt idx="5">
                  <c:v>City Hall</c:v>
                </c:pt>
                <c:pt idx="6">
                  <c:v>Police</c:v>
                </c:pt>
                <c:pt idx="7">
                  <c:v>Crossing Guards</c:v>
                </c:pt>
                <c:pt idx="8">
                  <c:v>Streets</c:v>
                </c:pt>
                <c:pt idx="9">
                  <c:v>Street Lights</c:v>
                </c:pt>
                <c:pt idx="10">
                  <c:v>Garbage</c:v>
                </c:pt>
              </c:strCache>
            </c:strRef>
          </c:cat>
          <c:val>
            <c:numRef>
              <c:f>Data!$B$14:$B$24</c:f>
              <c:numCache>
                <c:formatCode>0%</c:formatCode>
                <c:ptCount val="11"/>
                <c:pt idx="0">
                  <c:v>0.64332669322709168</c:v>
                </c:pt>
                <c:pt idx="1">
                  <c:v>0.72519191616766465</c:v>
                </c:pt>
                <c:pt idx="2">
                  <c:v>0.63408930939121866</c:v>
                </c:pt>
                <c:pt idx="3">
                  <c:v>0.56508483965014566</c:v>
                </c:pt>
                <c:pt idx="4">
                  <c:v>0.59676372638753661</c:v>
                </c:pt>
                <c:pt idx="5">
                  <c:v>0.65642725642070932</c:v>
                </c:pt>
                <c:pt idx="6">
                  <c:v>0.68137338908952649</c:v>
                </c:pt>
                <c:pt idx="7">
                  <c:v>0.67579628099173561</c:v>
                </c:pt>
                <c:pt idx="8">
                  <c:v>0.67077321166286452</c:v>
                </c:pt>
                <c:pt idx="9">
                  <c:v>0.81824495238095241</c:v>
                </c:pt>
                <c:pt idx="10">
                  <c:v>0</c:v>
                </c:pt>
              </c:numCache>
            </c:numRef>
          </c:val>
          <c:extLst>
            <c:ext xmlns:c15="http://schemas.microsoft.com/office/drawing/2012/chart" uri="{02D57815-91ED-43cb-92C2-25804820EDAC}">
              <c15:datalabelsRange>
                <c15:f>Data!$C$14:$C$24</c15:f>
                <c15:dlblRangeCache>
                  <c:ptCount val="11"/>
                  <c:pt idx="0">
                    <c:v> 9,689 </c:v>
                  </c:pt>
                  <c:pt idx="1">
                    <c:v> 48,443 </c:v>
                  </c:pt>
                  <c:pt idx="2">
                    <c:v> 334,761 </c:v>
                  </c:pt>
                  <c:pt idx="3">
                    <c:v> 19,382 </c:v>
                  </c:pt>
                  <c:pt idx="4">
                    <c:v> 612,876 </c:v>
                  </c:pt>
                  <c:pt idx="5">
                    <c:v> 805,108 </c:v>
                  </c:pt>
                  <c:pt idx="6">
                    <c:v> 1,792,353 </c:v>
                  </c:pt>
                  <c:pt idx="7">
                    <c:v> 16,354 </c:v>
                  </c:pt>
                  <c:pt idx="8">
                    <c:v> 858,563 </c:v>
                  </c:pt>
                  <c:pt idx="9">
                    <c:v> 85,916 </c:v>
                  </c:pt>
                  <c:pt idx="10">
                    <c:v> -   </c:v>
                  </c:pt>
                </c15:dlblRangeCache>
              </c15:datalabelsRange>
            </c:ext>
            <c:ext xmlns:c16="http://schemas.microsoft.com/office/drawing/2014/chart" uri="{C3380CC4-5D6E-409C-BE32-E72D297353CC}">
              <c16:uniqueId val="{0000000B-AACB-44EF-A292-4BD465FFA04B}"/>
            </c:ext>
          </c:extLst>
        </c:ser>
        <c:dLbls>
          <c:showLegendKey val="0"/>
          <c:showVal val="0"/>
          <c:showCatName val="0"/>
          <c:showSerName val="0"/>
          <c:showPercent val="0"/>
          <c:showBubbleSize val="0"/>
        </c:dLbls>
        <c:gapWidth val="219"/>
        <c:overlap val="-27"/>
        <c:axId val="197849320"/>
        <c:axId val="197849704"/>
      </c:barChart>
      <c:catAx>
        <c:axId val="197849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7849704"/>
        <c:crosses val="autoZero"/>
        <c:auto val="1"/>
        <c:lblAlgn val="ctr"/>
        <c:lblOffset val="100"/>
        <c:noMultiLvlLbl val="0"/>
      </c:catAx>
      <c:valAx>
        <c:axId val="1978497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78493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908685</xdr:colOff>
      <xdr:row>26</xdr:row>
      <xdr:rowOff>19050</xdr:rowOff>
    </xdr:from>
    <xdr:to>
      <xdr:col>7</xdr:col>
      <xdr:colOff>241935</xdr:colOff>
      <xdr:row>41</xdr:row>
      <xdr:rowOff>34290</xdr:rowOff>
    </xdr:to>
    <xdr:graphicFrame macro="">
      <xdr:nvGraphicFramePr>
        <xdr:cNvPr id="5" name="Chart 4">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601980</xdr:colOff>
      <xdr:row>24</xdr:row>
      <xdr:rowOff>68580</xdr:rowOff>
    </xdr:to>
    <xdr:graphicFrame macro="">
      <xdr:nvGraphicFramePr>
        <xdr:cNvPr id="5" name="Chart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106680</xdr:colOff>
      <xdr:row>24</xdr:row>
      <xdr:rowOff>129540</xdr:rowOff>
    </xdr:to>
    <xdr:graphicFrame macro="">
      <xdr:nvGraphicFramePr>
        <xdr:cNvPr id="4" name="Chart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1"/>
  <sheetViews>
    <sheetView zoomScaleNormal="100" workbookViewId="0">
      <pane ySplit="5" topLeftCell="A6" activePane="bottomLeft" state="frozen"/>
      <selection activeCell="AE40" sqref="AE40"/>
      <selection pane="bottomLeft" activeCell="B5" sqref="B5"/>
    </sheetView>
  </sheetViews>
  <sheetFormatPr defaultRowHeight="12.75" x14ac:dyDescent="0.2"/>
  <cols>
    <col min="1" max="1" width="34.5703125" bestFit="1" customWidth="1"/>
    <col min="2" max="2" width="14.140625" style="64" customWidth="1"/>
    <col min="3" max="3" width="12.140625" bestFit="1" customWidth="1"/>
    <col min="4" max="4" width="12" style="498" bestFit="1" customWidth="1"/>
    <col min="5" max="5" width="12.7109375" customWidth="1"/>
    <col min="6" max="6" width="13.5703125" style="22" customWidth="1"/>
    <col min="7" max="7" width="11.85546875" bestFit="1" customWidth="1"/>
    <col min="8" max="8" width="11" style="24" customWidth="1"/>
    <col min="9" max="9" width="15.28515625" customWidth="1"/>
  </cols>
  <sheetData>
    <row r="1" spans="1:11" ht="18.75" x14ac:dyDescent="0.3">
      <c r="A1" s="541" t="s">
        <v>581</v>
      </c>
      <c r="B1" s="542"/>
      <c r="C1" s="542"/>
      <c r="D1" s="542"/>
      <c r="E1" s="542"/>
      <c r="F1" s="542"/>
      <c r="G1" s="542"/>
      <c r="H1" s="543"/>
    </row>
    <row r="2" spans="1:11" ht="18.75" x14ac:dyDescent="0.3">
      <c r="A2" s="544" t="s">
        <v>471</v>
      </c>
      <c r="B2" s="545"/>
      <c r="C2" s="545"/>
      <c r="D2" s="545"/>
      <c r="E2" s="545"/>
      <c r="F2" s="545"/>
      <c r="G2" s="545"/>
      <c r="H2" s="546"/>
    </row>
    <row r="3" spans="1:11" ht="18.75" x14ac:dyDescent="0.3">
      <c r="A3" s="544" t="s">
        <v>549</v>
      </c>
      <c r="B3" s="545"/>
      <c r="C3" s="545"/>
      <c r="D3" s="545"/>
      <c r="E3" s="545"/>
      <c r="F3" s="545"/>
      <c r="G3" s="545"/>
      <c r="H3" s="546"/>
    </row>
    <row r="4" spans="1:11" x14ac:dyDescent="0.2">
      <c r="A4" s="267"/>
      <c r="B4" s="479"/>
      <c r="C4" s="3"/>
      <c r="D4" s="492"/>
      <c r="E4" s="3"/>
      <c r="F4" s="312"/>
      <c r="G4" s="3"/>
      <c r="H4" s="272"/>
    </row>
    <row r="5" spans="1:11" ht="60.75" customHeight="1" x14ac:dyDescent="0.25">
      <c r="A5" s="308"/>
      <c r="B5" s="309" t="s">
        <v>577</v>
      </c>
      <c r="C5" s="483" t="s">
        <v>578</v>
      </c>
      <c r="D5" s="489" t="s">
        <v>443</v>
      </c>
      <c r="E5" s="499" t="s">
        <v>548</v>
      </c>
      <c r="F5" s="310" t="s">
        <v>2</v>
      </c>
      <c r="G5" s="311" t="s">
        <v>580</v>
      </c>
      <c r="H5" s="284" t="s">
        <v>375</v>
      </c>
    </row>
    <row r="6" spans="1:11" ht="15" x14ac:dyDescent="0.25">
      <c r="A6" s="299" t="s">
        <v>479</v>
      </c>
      <c r="B6" s="294">
        <v>200000</v>
      </c>
      <c r="C6" s="484">
        <f>Revenues!P2</f>
        <v>2015058</v>
      </c>
      <c r="D6" s="493">
        <v>0</v>
      </c>
      <c r="E6" s="484">
        <f>Revenues!S2</f>
        <v>2015058</v>
      </c>
      <c r="F6" s="295">
        <f>Revenues!X2</f>
        <v>2015058</v>
      </c>
      <c r="G6" s="293">
        <f>-(E6-F6)</f>
        <v>0</v>
      </c>
      <c r="H6" s="300">
        <f>F6/E6</f>
        <v>1</v>
      </c>
    </row>
    <row r="7" spans="1:11" ht="15" x14ac:dyDescent="0.25">
      <c r="A7" s="301"/>
      <c r="B7" s="286"/>
      <c r="C7" s="286"/>
      <c r="D7" s="494"/>
      <c r="E7" s="485"/>
      <c r="F7" s="287"/>
      <c r="G7" s="288"/>
      <c r="H7" s="302"/>
    </row>
    <row r="8" spans="1:11" ht="15" x14ac:dyDescent="0.25">
      <c r="A8" s="303" t="s">
        <v>390</v>
      </c>
      <c r="B8" s="480"/>
      <c r="C8" s="289"/>
      <c r="D8" s="495"/>
      <c r="E8" s="486"/>
      <c r="F8" s="290"/>
      <c r="G8" s="288"/>
      <c r="H8" s="302"/>
    </row>
    <row r="9" spans="1:11" x14ac:dyDescent="0.2">
      <c r="A9" s="304" t="s">
        <v>391</v>
      </c>
      <c r="B9" s="480">
        <v>4113565</v>
      </c>
      <c r="C9" s="289">
        <f>SUM(Revenues!P3:P10)</f>
        <v>4512165</v>
      </c>
      <c r="D9" s="495">
        <f>SUM(Revenues!Q3:Q10)</f>
        <v>505799</v>
      </c>
      <c r="E9" s="486">
        <f>SUM(Revenues!S3:S10)</f>
        <v>5017964</v>
      </c>
      <c r="F9" s="290">
        <f>SUM(Revenues!X3:X10)</f>
        <v>3743126.6900000004</v>
      </c>
      <c r="G9" s="285">
        <f>-(E9-F9)</f>
        <v>-1274837.3099999996</v>
      </c>
      <c r="H9" s="302">
        <f>F9/E9</f>
        <v>0.74594530570566076</v>
      </c>
    </row>
    <row r="10" spans="1:11" x14ac:dyDescent="0.2">
      <c r="A10" s="304" t="s">
        <v>392</v>
      </c>
      <c r="B10" s="480">
        <v>350000</v>
      </c>
      <c r="C10" s="289">
        <f>SUM(Revenues!P11:P12)</f>
        <v>400000</v>
      </c>
      <c r="D10" s="495">
        <f>SUM(Revenues!Q11:Q12)</f>
        <v>0</v>
      </c>
      <c r="E10" s="486">
        <f>SUM(Revenues!S11:S12)</f>
        <v>400000</v>
      </c>
      <c r="F10" s="290">
        <f>SUM(Revenues!X11:X12)</f>
        <v>313103.5</v>
      </c>
      <c r="G10" s="285">
        <f t="shared" ref="G10:G15" si="0">-(E10-F10)</f>
        <v>-86896.5</v>
      </c>
      <c r="H10" s="302">
        <f t="shared" ref="H10:H15" si="1">F10/E10</f>
        <v>0.78275874999999995</v>
      </c>
    </row>
    <row r="11" spans="1:11" x14ac:dyDescent="0.2">
      <c r="A11" s="304" t="s">
        <v>393</v>
      </c>
      <c r="B11" s="480">
        <v>221000</v>
      </c>
      <c r="C11" s="289">
        <f>SUM(Revenues!P13:P18)</f>
        <v>422500</v>
      </c>
      <c r="D11" s="495">
        <f>SUM(Revenues!Q13:Q18)</f>
        <v>187500</v>
      </c>
      <c r="E11" s="486">
        <f>SUM(Revenues!S13:S18)</f>
        <v>610000</v>
      </c>
      <c r="F11" s="290">
        <f>SUM(Revenues!X13:X18)</f>
        <v>457436.27999999997</v>
      </c>
      <c r="G11" s="285">
        <f t="shared" si="0"/>
        <v>-152563.72000000003</v>
      </c>
      <c r="H11" s="302">
        <f t="shared" si="1"/>
        <v>0.74989554098360656</v>
      </c>
    </row>
    <row r="12" spans="1:11" x14ac:dyDescent="0.2">
      <c r="A12" s="304" t="s">
        <v>394</v>
      </c>
      <c r="B12" s="480">
        <v>23000</v>
      </c>
      <c r="C12" s="289">
        <f>SUM(Revenues!P19:P21)</f>
        <v>66500</v>
      </c>
      <c r="D12" s="495">
        <f>SUM(Revenues!Q19:Q21)</f>
        <v>50000</v>
      </c>
      <c r="E12" s="486">
        <f>SUM(Revenues!S19:S21)</f>
        <v>116500</v>
      </c>
      <c r="F12" s="290">
        <f>SUM(Revenues!X19:X21)</f>
        <v>100558.5</v>
      </c>
      <c r="G12" s="285">
        <f t="shared" si="0"/>
        <v>-15941.5</v>
      </c>
      <c r="H12" s="302">
        <f t="shared" si="1"/>
        <v>0.86316309012875536</v>
      </c>
    </row>
    <row r="13" spans="1:11" x14ac:dyDescent="0.2">
      <c r="A13" s="304" t="s">
        <v>395</v>
      </c>
      <c r="B13" s="480">
        <v>1730000</v>
      </c>
      <c r="C13" s="289">
        <f>SUM(Revenues!P22:P26)</f>
        <v>4057745</v>
      </c>
      <c r="D13" s="495">
        <f>SUM(Revenues!Q22:Q26)</f>
        <v>10000</v>
      </c>
      <c r="E13" s="486">
        <f>SUM(Revenues!S22:S26)</f>
        <v>4067745</v>
      </c>
      <c r="F13" s="290">
        <f>SUM(Revenues!X22:X26)</f>
        <v>3253145.85</v>
      </c>
      <c r="G13" s="285">
        <f t="shared" si="0"/>
        <v>-814599.14999999991</v>
      </c>
      <c r="H13" s="302">
        <f t="shared" si="1"/>
        <v>0.79974183484952965</v>
      </c>
    </row>
    <row r="14" spans="1:11" x14ac:dyDescent="0.2">
      <c r="A14" s="305" t="s">
        <v>54</v>
      </c>
      <c r="B14" s="481">
        <v>20000</v>
      </c>
      <c r="C14" s="296">
        <f>SUM(Revenues!P27:P33)</f>
        <v>47000</v>
      </c>
      <c r="D14" s="496">
        <f>SUM(Revenues!Q27:Q33)</f>
        <v>23000</v>
      </c>
      <c r="E14" s="487">
        <f>SUM(Revenues!S27:S33)</f>
        <v>70000</v>
      </c>
      <c r="F14" s="297">
        <f>SUM(Revenues!X27:X35)</f>
        <v>58683.909999999996</v>
      </c>
      <c r="G14" s="298">
        <f t="shared" si="0"/>
        <v>-11316.090000000004</v>
      </c>
      <c r="H14" s="306">
        <f t="shared" si="1"/>
        <v>0.83834157142857135</v>
      </c>
    </row>
    <row r="15" spans="1:11" ht="15.75" thickBot="1" x14ac:dyDescent="0.3">
      <c r="A15" s="313" t="s">
        <v>396</v>
      </c>
      <c r="B15" s="314">
        <f t="shared" ref="B15:F15" si="2">SUM(B6:B14)</f>
        <v>6657565</v>
      </c>
      <c r="C15" s="314">
        <f t="shared" si="2"/>
        <v>11520968</v>
      </c>
      <c r="D15" s="488">
        <f t="shared" si="2"/>
        <v>776299</v>
      </c>
      <c r="E15" s="488">
        <f t="shared" si="2"/>
        <v>12297267</v>
      </c>
      <c r="F15" s="314">
        <f t="shared" si="2"/>
        <v>9941112.7300000004</v>
      </c>
      <c r="G15" s="488">
        <f t="shared" si="0"/>
        <v>-2356154.2699999996</v>
      </c>
      <c r="H15" s="315">
        <f t="shared" si="1"/>
        <v>0.80840016972876982</v>
      </c>
      <c r="I15" s="28"/>
      <c r="J15" s="28"/>
      <c r="K15" s="29"/>
    </row>
    <row r="16" spans="1:11" ht="15.75" thickTop="1" x14ac:dyDescent="0.25">
      <c r="A16" s="268"/>
      <c r="B16" s="475"/>
      <c r="C16" s="17"/>
      <c r="D16" s="490"/>
      <c r="E16" s="490"/>
      <c r="F16" s="17"/>
      <c r="G16" s="269"/>
      <c r="H16" s="270"/>
      <c r="I16" s="28"/>
      <c r="J16" s="28"/>
      <c r="K16" s="29"/>
    </row>
    <row r="17" spans="1:8" ht="15" x14ac:dyDescent="0.25">
      <c r="A17" s="271" t="s">
        <v>397</v>
      </c>
      <c r="B17" s="478"/>
      <c r="C17" s="14"/>
      <c r="D17" s="532"/>
      <c r="E17" s="500"/>
      <c r="F17" s="18"/>
      <c r="H17" s="266"/>
    </row>
    <row r="18" spans="1:8" x14ac:dyDescent="0.2">
      <c r="A18" s="307" t="s">
        <v>398</v>
      </c>
      <c r="B18" s="482">
        <v>15060</v>
      </c>
      <c r="C18" s="291">
        <f>'Expenditures '!C7</f>
        <v>15060</v>
      </c>
      <c r="D18" s="531">
        <f>'Expenditures '!D7</f>
        <v>0</v>
      </c>
      <c r="E18" s="501">
        <f>SUM(C18:D18)</f>
        <v>15060</v>
      </c>
      <c r="F18" s="292">
        <f>'Expenditures '!K7</f>
        <v>9688.5</v>
      </c>
      <c r="G18" s="293">
        <f>E18-F18</f>
        <v>5371.5</v>
      </c>
      <c r="H18" s="300">
        <f>F18/E18</f>
        <v>0.64332669322709168</v>
      </c>
    </row>
    <row r="19" spans="1:8" x14ac:dyDescent="0.2">
      <c r="A19" s="304" t="s">
        <v>399</v>
      </c>
      <c r="B19" s="480">
        <v>66800</v>
      </c>
      <c r="C19" s="289">
        <f>'Expenditures '!C13</f>
        <v>66800</v>
      </c>
      <c r="D19" s="495">
        <f>'Expenditures '!D13</f>
        <v>0</v>
      </c>
      <c r="E19" s="501">
        <f t="shared" ref="E19:E37" si="3">SUM(C19:D19)</f>
        <v>66800</v>
      </c>
      <c r="F19" s="290">
        <f>'Expenditures '!K13</f>
        <v>48442.82</v>
      </c>
      <c r="G19" s="285">
        <f t="shared" ref="G19:G37" si="4">E19-F19</f>
        <v>18357.18</v>
      </c>
      <c r="H19" s="302">
        <f t="shared" ref="H19:H38" si="5">F19/E19</f>
        <v>0.72519191616766465</v>
      </c>
    </row>
    <row r="20" spans="1:8" x14ac:dyDescent="0.2">
      <c r="A20" s="304" t="s">
        <v>400</v>
      </c>
      <c r="B20" s="480">
        <v>385940</v>
      </c>
      <c r="C20" s="289">
        <f>'Expenditures '!C30</f>
        <v>515440</v>
      </c>
      <c r="D20" s="495">
        <f>'Expenditures '!D30</f>
        <v>12500</v>
      </c>
      <c r="E20" s="501">
        <f t="shared" si="3"/>
        <v>527940</v>
      </c>
      <c r="F20" s="290">
        <f>'Expenditures '!K30</f>
        <v>334761.11</v>
      </c>
      <c r="G20" s="285">
        <f t="shared" si="4"/>
        <v>193178.89</v>
      </c>
      <c r="H20" s="302">
        <f t="shared" si="5"/>
        <v>0.63408930939121866</v>
      </c>
    </row>
    <row r="21" spans="1:8" x14ac:dyDescent="0.2">
      <c r="A21" s="304" t="s">
        <v>401</v>
      </c>
      <c r="B21" s="480">
        <v>34300</v>
      </c>
      <c r="C21" s="289">
        <f>'Expenditures '!C36</f>
        <v>34300</v>
      </c>
      <c r="D21" s="495">
        <f>'Expenditures '!D36</f>
        <v>0</v>
      </c>
      <c r="E21" s="501">
        <f t="shared" si="3"/>
        <v>34300</v>
      </c>
      <c r="F21" s="290">
        <f>'Expenditures '!K36</f>
        <v>19382.409999999996</v>
      </c>
      <c r="G21" s="285">
        <f t="shared" si="4"/>
        <v>14917.590000000004</v>
      </c>
      <c r="H21" s="302">
        <f t="shared" si="5"/>
        <v>0.56508483965014566</v>
      </c>
    </row>
    <row r="22" spans="1:8" x14ac:dyDescent="0.2">
      <c r="A22" s="304" t="s">
        <v>402</v>
      </c>
      <c r="B22" s="480">
        <v>47445</v>
      </c>
      <c r="C22" s="289">
        <f>'Expenditures '!C47</f>
        <v>1118658</v>
      </c>
      <c r="D22" s="495">
        <f>'Expenditures '!D47</f>
        <v>0</v>
      </c>
      <c r="E22" s="501">
        <f t="shared" si="3"/>
        <v>1118658</v>
      </c>
      <c r="F22" s="290">
        <f>'Expenditures '!K47</f>
        <v>651770.36</v>
      </c>
      <c r="G22" s="285">
        <f t="shared" si="4"/>
        <v>466887.64</v>
      </c>
      <c r="H22" s="302">
        <f t="shared" si="5"/>
        <v>0.5826359441402108</v>
      </c>
    </row>
    <row r="23" spans="1:8" x14ac:dyDescent="0.2">
      <c r="A23" s="304" t="s">
        <v>547</v>
      </c>
      <c r="B23" s="480">
        <v>0</v>
      </c>
      <c r="C23" s="289">
        <f>'Expenditures '!C50</f>
        <v>4445</v>
      </c>
      <c r="D23" s="495">
        <f>'Expenditures '!D50</f>
        <v>0</v>
      </c>
      <c r="E23" s="501">
        <f t="shared" si="3"/>
        <v>4445</v>
      </c>
      <c r="F23" s="290">
        <f>'Expenditures '!K50</f>
        <v>4444.5600000000004</v>
      </c>
      <c r="G23" s="285">
        <f t="shared" ref="G23" si="6">E23-F23</f>
        <v>0.43999999999959982</v>
      </c>
      <c r="H23" s="302">
        <f t="shared" ref="H23" si="7">F23/E23</f>
        <v>0.99990101237345341</v>
      </c>
    </row>
    <row r="24" spans="1:8" x14ac:dyDescent="0.2">
      <c r="A24" s="304" t="s">
        <v>403</v>
      </c>
      <c r="B24" s="480">
        <v>862240</v>
      </c>
      <c r="C24" s="289">
        <f>'Expenditures '!C75</f>
        <v>950500</v>
      </c>
      <c r="D24" s="495">
        <f>'Expenditures '!D75</f>
        <v>76500</v>
      </c>
      <c r="E24" s="501">
        <f t="shared" si="3"/>
        <v>1027000</v>
      </c>
      <c r="F24" s="290">
        <f>'Expenditures '!K75</f>
        <v>612876.34700000007</v>
      </c>
      <c r="G24" s="285">
        <f t="shared" si="4"/>
        <v>414123.65299999993</v>
      </c>
      <c r="H24" s="302">
        <f t="shared" si="5"/>
        <v>0.59676372638753661</v>
      </c>
    </row>
    <row r="25" spans="1:8" x14ac:dyDescent="0.2">
      <c r="A25" s="304" t="s">
        <v>447</v>
      </c>
      <c r="B25" s="480">
        <v>0</v>
      </c>
      <c r="C25" s="289">
        <v>0</v>
      </c>
      <c r="D25" s="495">
        <v>0</v>
      </c>
      <c r="E25" s="501">
        <f t="shared" si="3"/>
        <v>0</v>
      </c>
      <c r="F25" s="290">
        <f>'Expenditures '!K81</f>
        <v>0</v>
      </c>
      <c r="G25" s="285">
        <f t="shared" si="4"/>
        <v>0</v>
      </c>
      <c r="H25" s="302"/>
    </row>
    <row r="26" spans="1:8" x14ac:dyDescent="0.2">
      <c r="A26" s="304" t="s">
        <v>404</v>
      </c>
      <c r="B26" s="480">
        <v>940220</v>
      </c>
      <c r="C26" s="289">
        <f>'Expenditures '!C115</f>
        <v>1173000</v>
      </c>
      <c r="D26" s="495">
        <f>'Expenditures '!D115</f>
        <v>53500</v>
      </c>
      <c r="E26" s="501">
        <f t="shared" si="3"/>
        <v>1226500</v>
      </c>
      <c r="F26" s="290">
        <f>'Expenditures '!K115</f>
        <v>805108.02999999991</v>
      </c>
      <c r="G26" s="285">
        <f t="shared" si="4"/>
        <v>421391.97000000009</v>
      </c>
      <c r="H26" s="302">
        <f t="shared" si="5"/>
        <v>0.65642725642070932</v>
      </c>
    </row>
    <row r="27" spans="1:8" x14ac:dyDescent="0.2">
      <c r="A27" s="304" t="s">
        <v>405</v>
      </c>
      <c r="B27" s="480">
        <v>200000</v>
      </c>
      <c r="C27" s="289">
        <f>'Expenditures '!C127</f>
        <v>1500000</v>
      </c>
      <c r="D27" s="495">
        <f>'Expenditures '!D127</f>
        <v>0</v>
      </c>
      <c r="E27" s="501">
        <f t="shared" si="3"/>
        <v>1500000</v>
      </c>
      <c r="F27" s="290">
        <f>'Expenditures '!K127</f>
        <v>750000</v>
      </c>
      <c r="G27" s="285">
        <f t="shared" si="4"/>
        <v>750000</v>
      </c>
      <c r="H27" s="302">
        <f t="shared" si="5"/>
        <v>0.5</v>
      </c>
    </row>
    <row r="28" spans="1:8" x14ac:dyDescent="0.2">
      <c r="A28" s="304" t="s">
        <v>406</v>
      </c>
      <c r="B28" s="480">
        <v>0</v>
      </c>
      <c r="C28" s="289">
        <f>'Expenditures '!C130</f>
        <v>216528</v>
      </c>
      <c r="D28" s="495">
        <f>'Expenditures '!D130</f>
        <v>567289</v>
      </c>
      <c r="E28" s="501">
        <f t="shared" si="3"/>
        <v>783817</v>
      </c>
      <c r="F28" s="290">
        <f>'Expenditures '!K130</f>
        <v>0</v>
      </c>
      <c r="G28" s="285">
        <f t="shared" si="4"/>
        <v>783817</v>
      </c>
      <c r="H28" s="302">
        <f t="shared" si="5"/>
        <v>0</v>
      </c>
    </row>
    <row r="29" spans="1:8" x14ac:dyDescent="0.2">
      <c r="A29" s="304" t="s">
        <v>407</v>
      </c>
      <c r="B29" s="480">
        <v>2261300</v>
      </c>
      <c r="C29" s="289">
        <f>'Expenditures '!C163</f>
        <v>2589500</v>
      </c>
      <c r="D29" s="495">
        <f>'Expenditures '!D163</f>
        <v>41000</v>
      </c>
      <c r="E29" s="501">
        <f t="shared" si="3"/>
        <v>2630500</v>
      </c>
      <c r="F29" s="290">
        <f>'Expenditures '!K163</f>
        <v>1792352.6999999995</v>
      </c>
      <c r="G29" s="285">
        <f t="shared" si="4"/>
        <v>838147.30000000051</v>
      </c>
      <c r="H29" s="302">
        <f t="shared" si="5"/>
        <v>0.68137338908952649</v>
      </c>
    </row>
    <row r="30" spans="1:8" x14ac:dyDescent="0.2">
      <c r="A30" s="304" t="s">
        <v>408</v>
      </c>
      <c r="B30" s="480">
        <v>16300</v>
      </c>
      <c r="C30" s="289">
        <f>'Expenditures '!C169</f>
        <v>20690</v>
      </c>
      <c r="D30" s="495">
        <f>'Expenditures '!D169</f>
        <v>3510</v>
      </c>
      <c r="E30" s="501">
        <f t="shared" si="3"/>
        <v>24200</v>
      </c>
      <c r="F30" s="290">
        <f>'Expenditures '!K169</f>
        <v>16354.27</v>
      </c>
      <c r="G30" s="285">
        <f t="shared" si="4"/>
        <v>7845.73</v>
      </c>
      <c r="H30" s="302">
        <f t="shared" si="5"/>
        <v>0.67579628099173561</v>
      </c>
    </row>
    <row r="31" spans="1:8" x14ac:dyDescent="0.2">
      <c r="A31" s="304" t="s">
        <v>416</v>
      </c>
      <c r="B31" s="480">
        <v>1177960</v>
      </c>
      <c r="C31" s="289">
        <f>'Expenditures '!C194</f>
        <v>1257960</v>
      </c>
      <c r="D31" s="495">
        <f>'Expenditures '!D194</f>
        <v>22000</v>
      </c>
      <c r="E31" s="501">
        <f t="shared" si="3"/>
        <v>1279960</v>
      </c>
      <c r="F31" s="290">
        <f>'Expenditures '!K194</f>
        <v>858562.88000000012</v>
      </c>
      <c r="G31" s="285">
        <f t="shared" si="4"/>
        <v>421397.11999999988</v>
      </c>
      <c r="H31" s="302">
        <f t="shared" si="5"/>
        <v>0.67077321166286452</v>
      </c>
    </row>
    <row r="32" spans="1:8" x14ac:dyDescent="0.2">
      <c r="A32" s="304" t="s">
        <v>409</v>
      </c>
      <c r="B32" s="480">
        <v>100000</v>
      </c>
      <c r="C32" s="289">
        <f>'Expenditures '!C198</f>
        <v>105000</v>
      </c>
      <c r="D32" s="495">
        <f>'Expenditures '!D198</f>
        <v>0</v>
      </c>
      <c r="E32" s="501">
        <f t="shared" si="3"/>
        <v>105000</v>
      </c>
      <c r="F32" s="290">
        <f>'Expenditures '!K198</f>
        <v>85915.72</v>
      </c>
      <c r="G32" s="285">
        <f t="shared" si="4"/>
        <v>19084.28</v>
      </c>
      <c r="H32" s="302">
        <f t="shared" si="5"/>
        <v>0.81824495238095241</v>
      </c>
    </row>
    <row r="33" spans="1:8" x14ac:dyDescent="0.2">
      <c r="A33" s="304" t="s">
        <v>410</v>
      </c>
      <c r="B33" s="480">
        <v>275000</v>
      </c>
      <c r="C33" s="289">
        <f>'Expenditures '!C201</f>
        <v>300000</v>
      </c>
      <c r="D33" s="495">
        <f>'Expenditures '!D201</f>
        <v>0</v>
      </c>
      <c r="E33" s="501">
        <f t="shared" si="3"/>
        <v>300000</v>
      </c>
      <c r="F33" s="290">
        <f>'Expenditures '!K201</f>
        <v>238463.93</v>
      </c>
      <c r="G33" s="285">
        <f t="shared" si="4"/>
        <v>61536.070000000007</v>
      </c>
      <c r="H33" s="302">
        <f t="shared" si="5"/>
        <v>0.7948797666666666</v>
      </c>
    </row>
    <row r="34" spans="1:8" x14ac:dyDescent="0.2">
      <c r="A34" s="304" t="s">
        <v>411</v>
      </c>
      <c r="B34" s="480">
        <v>275000</v>
      </c>
      <c r="C34" s="289">
        <f>'Expenditures '!C204</f>
        <v>300000</v>
      </c>
      <c r="D34" s="495">
        <f>'Expenditures '!D204</f>
        <v>0</v>
      </c>
      <c r="E34" s="501">
        <f t="shared" si="3"/>
        <v>300000</v>
      </c>
      <c r="F34" s="290">
        <f>'Expenditures '!K204</f>
        <v>238464.16</v>
      </c>
      <c r="G34" s="285">
        <f>E34-F34</f>
        <v>61535.839999999997</v>
      </c>
      <c r="H34" s="302">
        <f t="shared" si="5"/>
        <v>0.79488053333333331</v>
      </c>
    </row>
    <row r="35" spans="1:8" x14ac:dyDescent="0.2">
      <c r="A35" s="304" t="s">
        <v>412</v>
      </c>
      <c r="B35" s="480">
        <v>0</v>
      </c>
      <c r="C35" s="289">
        <f>'Expenditures '!C215</f>
        <v>1353087</v>
      </c>
      <c r="D35" s="495">
        <f>'Expenditures '!D215</f>
        <v>0</v>
      </c>
      <c r="E35" s="501">
        <f t="shared" si="3"/>
        <v>1353087</v>
      </c>
      <c r="F35" s="290">
        <f>'Expenditures '!K206</f>
        <v>0</v>
      </c>
      <c r="G35" s="285">
        <f t="shared" si="4"/>
        <v>1353087</v>
      </c>
      <c r="H35" s="302"/>
    </row>
    <row r="36" spans="1:8" hidden="1" x14ac:dyDescent="0.2">
      <c r="A36" s="265" t="s">
        <v>413</v>
      </c>
      <c r="C36" s="14">
        <v>0</v>
      </c>
      <c r="D36" s="497" t="e">
        <f>'Expenditures '!#REF!</f>
        <v>#REF!</v>
      </c>
      <c r="E36" s="501" t="e">
        <f t="shared" si="3"/>
        <v>#REF!</v>
      </c>
      <c r="F36" s="19">
        <f>'Expenditures '!K207</f>
        <v>0</v>
      </c>
      <c r="G36" s="23" t="e">
        <f t="shared" si="4"/>
        <v>#REF!</v>
      </c>
      <c r="H36" s="266"/>
    </row>
    <row r="37" spans="1:8" hidden="1" x14ac:dyDescent="0.2">
      <c r="A37" s="265" t="s">
        <v>414</v>
      </c>
      <c r="C37" s="14">
        <v>0</v>
      </c>
      <c r="D37" s="497" t="e">
        <f>'Expenditures '!#REF!</f>
        <v>#REF!</v>
      </c>
      <c r="E37" s="501" t="e">
        <f t="shared" si="3"/>
        <v>#REF!</v>
      </c>
      <c r="F37" s="19">
        <f>'Expenditures '!K208</f>
        <v>0</v>
      </c>
      <c r="G37" s="23" t="e">
        <f t="shared" si="4"/>
        <v>#REF!</v>
      </c>
      <c r="H37" s="266"/>
    </row>
    <row r="38" spans="1:8" ht="15.75" thickBot="1" x14ac:dyDescent="0.3">
      <c r="A38" s="316" t="s">
        <v>415</v>
      </c>
      <c r="B38" s="314">
        <f>SUM(B18:B35)</f>
        <v>6657565</v>
      </c>
      <c r="C38" s="314">
        <f>SUM(C18:C35)</f>
        <v>11520968</v>
      </c>
      <c r="D38" s="488">
        <f>SUM(D18:D35)</f>
        <v>776299</v>
      </c>
      <c r="E38" s="488">
        <f>SUM(E18:E35)</f>
        <v>12297267</v>
      </c>
      <c r="F38" s="314">
        <f>SUM(F18:F37)</f>
        <v>6466587.7969999984</v>
      </c>
      <c r="G38" s="488">
        <f>SUM(G18:G35)</f>
        <v>5830679.2030000007</v>
      </c>
      <c r="H38" s="317">
        <f t="shared" si="5"/>
        <v>0.52585568785324399</v>
      </c>
    </row>
    <row r="39" spans="1:8" ht="15.75" thickTop="1" x14ac:dyDescent="0.25">
      <c r="A39" s="273"/>
      <c r="B39" s="476"/>
      <c r="C39" s="17"/>
      <c r="D39" s="490"/>
      <c r="E39" s="490"/>
      <c r="F39" s="17"/>
      <c r="G39" s="274"/>
      <c r="H39" s="275"/>
    </row>
    <row r="40" spans="1:8" ht="15.75" thickBot="1" x14ac:dyDescent="0.3">
      <c r="A40" s="276" t="s">
        <v>448</v>
      </c>
      <c r="B40" s="477"/>
      <c r="C40" s="277"/>
      <c r="D40" s="277"/>
      <c r="E40" s="277"/>
      <c r="F40" s="277">
        <f>F15-F38</f>
        <v>3474524.9330000021</v>
      </c>
      <c r="G40" s="278"/>
      <c r="H40" s="279"/>
    </row>
    <row r="41" spans="1:8" ht="15.75" x14ac:dyDescent="0.25">
      <c r="A41" s="32"/>
      <c r="B41" s="32"/>
      <c r="C41" s="33"/>
      <c r="D41" s="491"/>
      <c r="E41" s="34"/>
      <c r="F41" s="35"/>
    </row>
  </sheetData>
  <mergeCells count="3">
    <mergeCell ref="A1:H1"/>
    <mergeCell ref="A2:H2"/>
    <mergeCell ref="A3:H3"/>
  </mergeCells>
  <printOptions horizontalCentered="1" verticalCentered="1"/>
  <pageMargins left="0.7" right="0.7" top="0.75" bottom="0.75" header="0.3" footer="0.3"/>
  <pageSetup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AD213"/>
  <sheetViews>
    <sheetView zoomScaleNormal="100" workbookViewId="0">
      <pane xSplit="2" ySplit="1" topLeftCell="P2" activePane="bottomRight" state="frozen"/>
      <selection activeCell="A4" sqref="A4"/>
      <selection pane="topRight" activeCell="A4" sqref="A4"/>
      <selection pane="bottomLeft" activeCell="A4" sqref="A4"/>
      <selection pane="bottomRight" activeCell="AD33" sqref="AD33"/>
    </sheetView>
  </sheetViews>
  <sheetFormatPr defaultRowHeight="12.75" x14ac:dyDescent="0.2"/>
  <cols>
    <col min="1" max="1" width="19.140625" style="20" customWidth="1"/>
    <col min="2" max="2" width="37.7109375" bestFit="1" customWidth="1"/>
    <col min="3" max="3" width="13.28515625" hidden="1" customWidth="1"/>
    <col min="4" max="4" width="14" hidden="1" customWidth="1"/>
    <col min="5" max="6" width="12.7109375" hidden="1" customWidth="1"/>
    <col min="7" max="11" width="12.85546875" hidden="1" customWidth="1"/>
    <col min="12" max="13" width="12.140625" hidden="1" customWidth="1"/>
    <col min="14" max="14" width="12" hidden="1" customWidth="1"/>
    <col min="15" max="15" width="9.42578125" hidden="1" customWidth="1"/>
    <col min="16" max="16" width="13.42578125" bestFit="1" customWidth="1"/>
    <col min="17" max="17" width="13.140625" style="360" bestFit="1" customWidth="1"/>
    <col min="18" max="18" width="19" style="127" hidden="1" customWidth="1"/>
    <col min="19" max="19" width="19.140625" style="127" customWidth="1"/>
    <col min="20" max="20" width="12.140625" style="22" bestFit="1" customWidth="1"/>
    <col min="21" max="21" width="12.140625" style="23" bestFit="1" customWidth="1"/>
    <col min="22" max="22" width="12.140625" style="23" customWidth="1"/>
    <col min="23" max="23" width="12.140625" style="23" hidden="1" customWidth="1"/>
    <col min="24" max="24" width="15.85546875" style="22" customWidth="1"/>
    <col min="25" max="26" width="13.42578125" style="22" customWidth="1"/>
    <col min="27" max="27" width="10.7109375" bestFit="1" customWidth="1"/>
    <col min="28" max="28" width="48.140625" hidden="1" customWidth="1"/>
    <col min="29" max="29" width="54.42578125" hidden="1" customWidth="1"/>
    <col min="30" max="30" width="54.42578125" customWidth="1"/>
  </cols>
  <sheetData>
    <row r="1" spans="1:30" s="12" customFormat="1" ht="44.45" customHeight="1" thickBot="1" x14ac:dyDescent="0.25">
      <c r="A1" s="509" t="s">
        <v>373</v>
      </c>
      <c r="B1" s="510" t="s">
        <v>0</v>
      </c>
      <c r="C1" s="321" t="s">
        <v>3</v>
      </c>
      <c r="D1" s="321" t="s">
        <v>4</v>
      </c>
      <c r="E1" s="321" t="s">
        <v>444</v>
      </c>
      <c r="F1" s="321" t="s">
        <v>452</v>
      </c>
      <c r="G1" s="321" t="s">
        <v>454</v>
      </c>
      <c r="H1" s="321" t="s">
        <v>457</v>
      </c>
      <c r="I1" s="321" t="s">
        <v>463</v>
      </c>
      <c r="J1" s="321" t="s">
        <v>464</v>
      </c>
      <c r="K1" s="321" t="s">
        <v>477</v>
      </c>
      <c r="L1" s="321" t="s">
        <v>476</v>
      </c>
      <c r="M1" s="321" t="s">
        <v>374</v>
      </c>
      <c r="N1" s="321" t="s">
        <v>440</v>
      </c>
      <c r="O1" s="321" t="s">
        <v>443</v>
      </c>
      <c r="P1" s="511" t="s">
        <v>578</v>
      </c>
      <c r="Q1" s="512" t="s">
        <v>579</v>
      </c>
      <c r="R1" s="321" t="s">
        <v>481</v>
      </c>
      <c r="S1" s="511" t="s">
        <v>507</v>
      </c>
      <c r="T1" s="322" t="s">
        <v>550</v>
      </c>
      <c r="U1" s="513" t="s">
        <v>551</v>
      </c>
      <c r="V1" s="513" t="s">
        <v>552</v>
      </c>
      <c r="W1" s="513" t="s">
        <v>553</v>
      </c>
      <c r="X1" s="463" t="s">
        <v>2</v>
      </c>
      <c r="Y1" s="463" t="s">
        <v>557</v>
      </c>
      <c r="Z1" s="463" t="s">
        <v>558</v>
      </c>
      <c r="AA1" s="514" t="s">
        <v>375</v>
      </c>
      <c r="AB1" s="515" t="s">
        <v>441</v>
      </c>
      <c r="AC1" s="516" t="s">
        <v>554</v>
      </c>
      <c r="AD1" s="516" t="s">
        <v>582</v>
      </c>
    </row>
    <row r="2" spans="1:30" ht="22.5" x14ac:dyDescent="0.2">
      <c r="A2" s="503"/>
      <c r="B2" s="3" t="s">
        <v>479</v>
      </c>
      <c r="C2" s="504"/>
      <c r="D2" s="504"/>
      <c r="E2" s="15"/>
      <c r="F2" s="18"/>
      <c r="G2" s="18"/>
      <c r="H2" s="18">
        <v>200000</v>
      </c>
      <c r="I2" s="18">
        <v>200000</v>
      </c>
      <c r="J2" s="18">
        <v>200000</v>
      </c>
      <c r="K2" s="15">
        <v>200000</v>
      </c>
      <c r="L2" s="15">
        <v>200000</v>
      </c>
      <c r="M2" s="21">
        <v>2238841</v>
      </c>
      <c r="N2" s="21"/>
      <c r="O2" s="505"/>
      <c r="P2" s="506">
        <v>2015058</v>
      </c>
      <c r="Q2" s="517"/>
      <c r="R2" s="349"/>
      <c r="S2" s="518">
        <f t="shared" ref="S2:S36" si="0">SUM(P2:Q2)</f>
        <v>2015058</v>
      </c>
      <c r="T2" s="21">
        <v>2015058</v>
      </c>
      <c r="U2" s="507">
        <v>0</v>
      </c>
      <c r="V2" s="507">
        <v>0</v>
      </c>
      <c r="W2" s="507"/>
      <c r="X2" s="26">
        <f>SUM(T2:W2)</f>
        <v>2015058</v>
      </c>
      <c r="Y2" s="25">
        <f>-(P2-X2)</f>
        <v>0</v>
      </c>
      <c r="Z2" s="25">
        <f>X2-S2</f>
        <v>0</v>
      </c>
      <c r="AA2" s="508">
        <f t="shared" ref="AA2:AA11" si="1">X2/P2</f>
        <v>1</v>
      </c>
      <c r="AB2" s="39" t="s">
        <v>541</v>
      </c>
      <c r="AC2" s="39"/>
      <c r="AD2" s="39"/>
    </row>
    <row r="3" spans="1:30" x14ac:dyDescent="0.2">
      <c r="A3" s="141" t="s">
        <v>6</v>
      </c>
      <c r="B3" s="141" t="s">
        <v>7</v>
      </c>
      <c r="C3" s="142">
        <v>884948</v>
      </c>
      <c r="D3" s="143">
        <v>920611</v>
      </c>
      <c r="E3" s="144">
        <v>953132</v>
      </c>
      <c r="F3" s="144">
        <v>1037743</v>
      </c>
      <c r="G3" s="144">
        <v>1072119</v>
      </c>
      <c r="H3" s="144">
        <v>1100166</v>
      </c>
      <c r="I3" s="144">
        <v>1168367</v>
      </c>
      <c r="J3" s="15">
        <v>1217246</v>
      </c>
      <c r="K3" s="15">
        <v>1269255</v>
      </c>
      <c r="L3" s="15">
        <v>1760821</v>
      </c>
      <c r="M3" s="21"/>
      <c r="N3" s="21"/>
      <c r="O3" s="351"/>
      <c r="P3" s="353">
        <v>1560864</v>
      </c>
      <c r="Q3" s="517"/>
      <c r="R3" s="349"/>
      <c r="S3" s="518">
        <f t="shared" si="0"/>
        <v>1560864</v>
      </c>
      <c r="T3" s="21">
        <v>605810.5</v>
      </c>
      <c r="U3" s="138">
        <v>372248.93000000005</v>
      </c>
      <c r="V3" s="138">
        <v>451421</v>
      </c>
      <c r="W3" s="138"/>
      <c r="X3" s="132">
        <f t="shared" ref="X3:X35" si="2">SUM(T3:W3)</f>
        <v>1429480.4300000002</v>
      </c>
      <c r="Y3" s="25">
        <f>(P3-X3)</f>
        <v>131383.56999999983</v>
      </c>
      <c r="Z3" s="27">
        <f>S3-X3</f>
        <v>131383.56999999983</v>
      </c>
      <c r="AA3" s="139">
        <f t="shared" si="1"/>
        <v>0.91582638205506706</v>
      </c>
      <c r="AB3" s="40"/>
      <c r="AC3" s="41"/>
      <c r="AD3" s="41"/>
    </row>
    <row r="4" spans="1:30" hidden="1" x14ac:dyDescent="0.2">
      <c r="A4" s="4" t="s">
        <v>8</v>
      </c>
      <c r="B4" s="4" t="s">
        <v>9</v>
      </c>
      <c r="C4" s="7">
        <v>1000</v>
      </c>
      <c r="D4" s="5">
        <v>1000</v>
      </c>
      <c r="E4" s="13">
        <v>1000</v>
      </c>
      <c r="F4" s="13">
        <v>500</v>
      </c>
      <c r="G4" s="13"/>
      <c r="H4" s="13"/>
      <c r="I4" s="13"/>
      <c r="J4" s="13"/>
      <c r="K4" s="13"/>
      <c r="L4" s="13"/>
      <c r="M4" s="8"/>
      <c r="N4" s="8"/>
      <c r="O4" s="351"/>
      <c r="P4" s="353">
        <v>0</v>
      </c>
      <c r="Q4" s="357"/>
      <c r="R4" s="520"/>
      <c r="S4" s="518">
        <f t="shared" si="0"/>
        <v>0</v>
      </c>
      <c r="T4" s="8">
        <v>0</v>
      </c>
      <c r="U4" s="138">
        <v>0</v>
      </c>
      <c r="V4" s="138"/>
      <c r="W4" s="138"/>
      <c r="X4" s="132">
        <f t="shared" si="2"/>
        <v>0</v>
      </c>
      <c r="Y4" s="25">
        <f t="shared" ref="Y4:Y36" si="3">(P4-X4)</f>
        <v>0</v>
      </c>
      <c r="Z4" s="27">
        <f t="shared" ref="Z4:Z36" si="4">S4-X4</f>
        <v>0</v>
      </c>
      <c r="AA4" s="139">
        <v>0</v>
      </c>
      <c r="AB4" s="40"/>
      <c r="AC4" s="41"/>
      <c r="AD4" s="41"/>
    </row>
    <row r="5" spans="1:30" x14ac:dyDescent="0.2">
      <c r="A5" s="4" t="s">
        <v>10</v>
      </c>
      <c r="B5" s="4" t="s">
        <v>11</v>
      </c>
      <c r="C5" s="7">
        <v>1000</v>
      </c>
      <c r="D5" s="6">
        <v>1000</v>
      </c>
      <c r="E5" s="13">
        <v>1000</v>
      </c>
      <c r="F5" s="13">
        <v>5000</v>
      </c>
      <c r="G5" s="13">
        <v>5000</v>
      </c>
      <c r="H5" s="13">
        <v>5000</v>
      </c>
      <c r="I5" s="13">
        <v>5000</v>
      </c>
      <c r="J5" s="13">
        <v>5000</v>
      </c>
      <c r="K5" s="13">
        <v>5000</v>
      </c>
      <c r="L5" s="13">
        <v>5000</v>
      </c>
      <c r="M5" s="8"/>
      <c r="N5" s="8"/>
      <c r="O5" s="351"/>
      <c r="P5" s="353">
        <v>55600</v>
      </c>
      <c r="Q5" s="517"/>
      <c r="R5" s="349"/>
      <c r="S5" s="518">
        <f t="shared" si="0"/>
        <v>55600</v>
      </c>
      <c r="T5" s="8">
        <v>0</v>
      </c>
      <c r="U5" s="138">
        <v>55537.58</v>
      </c>
      <c r="V5" s="138">
        <v>0</v>
      </c>
      <c r="W5" s="138"/>
      <c r="X5" s="132">
        <f t="shared" si="2"/>
        <v>55537.58</v>
      </c>
      <c r="Y5" s="25">
        <f t="shared" si="3"/>
        <v>62.419999999998254</v>
      </c>
      <c r="Z5" s="27">
        <f t="shared" si="4"/>
        <v>62.419999999998254</v>
      </c>
      <c r="AA5" s="139">
        <f t="shared" si="1"/>
        <v>0.99887733812949642</v>
      </c>
      <c r="AB5" s="40"/>
      <c r="AC5" s="41" t="s">
        <v>555</v>
      </c>
      <c r="AD5" s="41"/>
    </row>
    <row r="6" spans="1:30" x14ac:dyDescent="0.2">
      <c r="A6" s="4" t="s">
        <v>12</v>
      </c>
      <c r="B6" s="4" t="s">
        <v>13</v>
      </c>
      <c r="C6" s="7">
        <v>99000</v>
      </c>
      <c r="D6" s="6">
        <v>149000</v>
      </c>
      <c r="E6" s="13">
        <v>160000</v>
      </c>
      <c r="F6" s="13">
        <v>160000</v>
      </c>
      <c r="G6" s="13">
        <v>160000</v>
      </c>
      <c r="H6" s="13">
        <v>160000</v>
      </c>
      <c r="I6" s="13">
        <v>160000</v>
      </c>
      <c r="J6" s="13">
        <v>160000</v>
      </c>
      <c r="K6" s="13">
        <v>160000</v>
      </c>
      <c r="L6" s="13">
        <v>180000</v>
      </c>
      <c r="M6" s="8"/>
      <c r="N6" s="8"/>
      <c r="O6" s="351"/>
      <c r="P6" s="353">
        <v>190000</v>
      </c>
      <c r="Q6" s="356">
        <v>35000</v>
      </c>
      <c r="R6" s="525"/>
      <c r="S6" s="355">
        <f t="shared" si="0"/>
        <v>225000</v>
      </c>
      <c r="T6" s="8">
        <v>34236.300000000003</v>
      </c>
      <c r="U6" s="138">
        <v>67647.87999999999</v>
      </c>
      <c r="V6" s="138">
        <v>73641</v>
      </c>
      <c r="W6" s="138"/>
      <c r="X6" s="132">
        <f t="shared" si="2"/>
        <v>175525.18</v>
      </c>
      <c r="Y6" s="25">
        <f t="shared" si="3"/>
        <v>14474.820000000007</v>
      </c>
      <c r="Z6" s="27">
        <f t="shared" si="4"/>
        <v>49474.820000000007</v>
      </c>
      <c r="AA6" s="139">
        <f t="shared" si="1"/>
        <v>0.92381673684210519</v>
      </c>
      <c r="AB6" s="40"/>
      <c r="AC6" s="41"/>
      <c r="AD6" s="41" t="s">
        <v>585</v>
      </c>
    </row>
    <row r="7" spans="1:30" ht="22.5" x14ac:dyDescent="0.2">
      <c r="A7" s="4" t="s">
        <v>14</v>
      </c>
      <c r="B7" s="4" t="s">
        <v>15</v>
      </c>
      <c r="C7" s="7">
        <v>1000000</v>
      </c>
      <c r="D7" s="6">
        <v>1050000</v>
      </c>
      <c r="E7" s="13">
        <v>1350000</v>
      </c>
      <c r="F7" s="13">
        <v>1500000</v>
      </c>
      <c r="G7" s="13">
        <v>1605766</v>
      </c>
      <c r="H7" s="13">
        <v>1597782</v>
      </c>
      <c r="I7" s="13">
        <v>1645592</v>
      </c>
      <c r="J7" s="13">
        <v>1699377</v>
      </c>
      <c r="K7" s="13">
        <v>1737992</v>
      </c>
      <c r="L7" s="13">
        <v>1893844</v>
      </c>
      <c r="M7" s="8"/>
      <c r="N7" s="8"/>
      <c r="O7" s="351"/>
      <c r="P7" s="353">
        <v>2039201</v>
      </c>
      <c r="Q7" s="361">
        <v>460799</v>
      </c>
      <c r="R7" s="526"/>
      <c r="S7" s="355">
        <f t="shared" si="0"/>
        <v>2500000</v>
      </c>
      <c r="T7" s="8">
        <v>36338.199999999997</v>
      </c>
      <c r="U7" s="138">
        <v>769482.52</v>
      </c>
      <c r="V7" s="138">
        <v>818272</v>
      </c>
      <c r="W7" s="138"/>
      <c r="X7" s="132">
        <f t="shared" si="2"/>
        <v>1624092.72</v>
      </c>
      <c r="Y7" s="25">
        <f>(P7-X7)</f>
        <v>415108.28</v>
      </c>
      <c r="Z7" s="27">
        <f t="shared" si="4"/>
        <v>875907.28</v>
      </c>
      <c r="AA7" s="139">
        <f t="shared" si="1"/>
        <v>0.79643581971566313</v>
      </c>
      <c r="AB7" s="39" t="s">
        <v>542</v>
      </c>
      <c r="AC7" s="39"/>
      <c r="AD7" s="41" t="s">
        <v>584</v>
      </c>
    </row>
    <row r="8" spans="1:30" x14ac:dyDescent="0.2">
      <c r="A8" s="4" t="s">
        <v>16</v>
      </c>
      <c r="B8" s="4" t="s">
        <v>17</v>
      </c>
      <c r="C8" s="7">
        <v>50000</v>
      </c>
      <c r="D8" s="6">
        <v>50000</v>
      </c>
      <c r="E8" s="13">
        <v>100000</v>
      </c>
      <c r="F8" s="13">
        <v>100000</v>
      </c>
      <c r="G8" s="13">
        <v>100000</v>
      </c>
      <c r="H8" s="13">
        <v>120000</v>
      </c>
      <c r="I8" s="13">
        <v>80000</v>
      </c>
      <c r="J8" s="13">
        <v>65000</v>
      </c>
      <c r="K8" s="13">
        <v>65000</v>
      </c>
      <c r="L8" s="13">
        <v>65000</v>
      </c>
      <c r="M8" s="8"/>
      <c r="N8" s="8"/>
      <c r="O8" s="351"/>
      <c r="P8" s="353">
        <v>65000</v>
      </c>
      <c r="Q8" s="361">
        <v>10000</v>
      </c>
      <c r="R8" s="526"/>
      <c r="S8" s="355">
        <f t="shared" si="0"/>
        <v>75000</v>
      </c>
      <c r="T8" s="8">
        <v>0</v>
      </c>
      <c r="U8" s="138">
        <v>19831.400000000001</v>
      </c>
      <c r="V8" s="138">
        <v>20926</v>
      </c>
      <c r="W8" s="138"/>
      <c r="X8" s="132">
        <f t="shared" si="2"/>
        <v>40757.4</v>
      </c>
      <c r="Y8" s="25">
        <f t="shared" si="3"/>
        <v>24242.6</v>
      </c>
      <c r="Z8" s="27">
        <f t="shared" si="4"/>
        <v>34242.6</v>
      </c>
      <c r="AA8" s="139">
        <f t="shared" si="1"/>
        <v>0.62703692307692305</v>
      </c>
      <c r="AB8" s="40"/>
      <c r="AC8" s="41"/>
      <c r="AD8" s="41" t="s">
        <v>583</v>
      </c>
    </row>
    <row r="9" spans="1:30" ht="12" customHeight="1" x14ac:dyDescent="0.2">
      <c r="A9" s="4" t="s">
        <v>18</v>
      </c>
      <c r="B9" s="4" t="s">
        <v>19</v>
      </c>
      <c r="C9" s="7">
        <v>1000</v>
      </c>
      <c r="D9" s="6">
        <v>1000</v>
      </c>
      <c r="E9" s="13">
        <v>1000</v>
      </c>
      <c r="F9" s="13">
        <v>1000</v>
      </c>
      <c r="G9" s="13">
        <v>1000</v>
      </c>
      <c r="H9" s="13">
        <v>1000</v>
      </c>
      <c r="I9" s="13">
        <v>1000</v>
      </c>
      <c r="J9" s="13">
        <v>1000</v>
      </c>
      <c r="K9" s="13">
        <v>1000</v>
      </c>
      <c r="L9" s="13">
        <v>1000</v>
      </c>
      <c r="M9" s="8"/>
      <c r="N9" s="8"/>
      <c r="O9" s="351"/>
      <c r="P9" s="353">
        <v>1500</v>
      </c>
      <c r="Q9" s="521"/>
      <c r="R9" s="522"/>
      <c r="S9" s="518">
        <f t="shared" si="0"/>
        <v>1500</v>
      </c>
      <c r="T9" s="8">
        <v>812.7</v>
      </c>
      <c r="U9" s="138">
        <v>288.89999999999998</v>
      </c>
      <c r="V9" s="138">
        <v>54</v>
      </c>
      <c r="W9" s="138"/>
      <c r="X9" s="132">
        <f t="shared" si="2"/>
        <v>1155.5999999999999</v>
      </c>
      <c r="Y9" s="25">
        <f t="shared" si="3"/>
        <v>344.40000000000009</v>
      </c>
      <c r="Z9" s="27">
        <f t="shared" si="4"/>
        <v>344.40000000000009</v>
      </c>
      <c r="AA9" s="139">
        <f t="shared" si="1"/>
        <v>0.77039999999999997</v>
      </c>
      <c r="AB9" s="40"/>
      <c r="AC9" s="41" t="s">
        <v>556</v>
      </c>
      <c r="AD9" s="41"/>
    </row>
    <row r="10" spans="1:30" ht="22.5" x14ac:dyDescent="0.2">
      <c r="A10" s="4" t="s">
        <v>20</v>
      </c>
      <c r="B10" s="4" t="s">
        <v>439</v>
      </c>
      <c r="C10" s="7">
        <v>140000</v>
      </c>
      <c r="D10" s="6">
        <v>150000</v>
      </c>
      <c r="E10" s="13">
        <v>200000</v>
      </c>
      <c r="F10" s="13">
        <v>300000</v>
      </c>
      <c r="G10" s="13">
        <v>330000</v>
      </c>
      <c r="H10" s="13">
        <v>400000</v>
      </c>
      <c r="I10" s="13">
        <v>450000</v>
      </c>
      <c r="J10" s="13">
        <v>550000</v>
      </c>
      <c r="K10" s="13">
        <v>350000</v>
      </c>
      <c r="L10" s="13">
        <v>500000</v>
      </c>
      <c r="M10" s="8"/>
      <c r="N10" s="8"/>
      <c r="O10" s="351"/>
      <c r="P10" s="353">
        <v>600000</v>
      </c>
      <c r="Q10" s="519"/>
      <c r="R10" s="520"/>
      <c r="S10" s="518">
        <f t="shared" si="0"/>
        <v>600000</v>
      </c>
      <c r="T10" s="8">
        <v>113670.62</v>
      </c>
      <c r="U10" s="138">
        <v>172056.16</v>
      </c>
      <c r="V10" s="138">
        <v>130851</v>
      </c>
      <c r="W10" s="138"/>
      <c r="X10" s="132">
        <f t="shared" si="2"/>
        <v>416577.78</v>
      </c>
      <c r="Y10" s="25">
        <f t="shared" si="3"/>
        <v>183422.21999999997</v>
      </c>
      <c r="Z10" s="27">
        <f t="shared" si="4"/>
        <v>183422.21999999997</v>
      </c>
      <c r="AA10" s="139">
        <f t="shared" si="1"/>
        <v>0.69429630000000009</v>
      </c>
      <c r="AB10" s="39" t="s">
        <v>543</v>
      </c>
      <c r="AC10" s="39"/>
      <c r="AD10" s="39"/>
    </row>
    <row r="11" spans="1:30" ht="33.75" customHeight="1" x14ac:dyDescent="0.2">
      <c r="A11" s="4" t="s">
        <v>21</v>
      </c>
      <c r="B11" s="4" t="s">
        <v>22</v>
      </c>
      <c r="C11" s="7">
        <v>200000</v>
      </c>
      <c r="D11" s="6">
        <v>200000</v>
      </c>
      <c r="E11" s="13">
        <v>200000</v>
      </c>
      <c r="F11" s="13">
        <v>220000</v>
      </c>
      <c r="G11" s="13">
        <v>220000</v>
      </c>
      <c r="H11" s="13">
        <v>220000</v>
      </c>
      <c r="I11" s="13">
        <v>230000</v>
      </c>
      <c r="J11" s="13">
        <v>250000</v>
      </c>
      <c r="K11" s="13">
        <v>125000</v>
      </c>
      <c r="L11" s="13">
        <v>250000</v>
      </c>
      <c r="M11" s="8"/>
      <c r="N11" s="8"/>
      <c r="O11" s="351"/>
      <c r="P11" s="353">
        <v>400000</v>
      </c>
      <c r="Q11" s="358"/>
      <c r="R11" s="523"/>
      <c r="S11" s="518">
        <f t="shared" si="0"/>
        <v>400000</v>
      </c>
      <c r="T11" s="8">
        <v>100930.5</v>
      </c>
      <c r="U11" s="138">
        <v>100469</v>
      </c>
      <c r="V11" s="138">
        <v>111519</v>
      </c>
      <c r="W11" s="138"/>
      <c r="X11" s="132">
        <f t="shared" si="2"/>
        <v>312918.5</v>
      </c>
      <c r="Y11" s="25">
        <f t="shared" si="3"/>
        <v>87081.5</v>
      </c>
      <c r="Z11" s="27">
        <f t="shared" si="4"/>
        <v>87081.5</v>
      </c>
      <c r="AA11" s="139">
        <f t="shared" si="1"/>
        <v>0.78229625000000003</v>
      </c>
      <c r="AB11" s="39" t="s">
        <v>544</v>
      </c>
      <c r="AC11" s="39"/>
      <c r="AD11" s="39"/>
    </row>
    <row r="12" spans="1:30" x14ac:dyDescent="0.2">
      <c r="A12" s="4" t="s">
        <v>23</v>
      </c>
      <c r="B12" s="4" t="s">
        <v>24</v>
      </c>
      <c r="C12" s="7">
        <v>400</v>
      </c>
      <c r="D12" s="6">
        <v>400</v>
      </c>
      <c r="E12" s="13">
        <v>400</v>
      </c>
      <c r="F12" s="13">
        <v>400</v>
      </c>
      <c r="G12" s="13">
        <v>400</v>
      </c>
      <c r="H12" s="13">
        <v>400</v>
      </c>
      <c r="I12" s="13">
        <v>400</v>
      </c>
      <c r="J12" s="13">
        <v>400</v>
      </c>
      <c r="K12" s="13"/>
      <c r="L12" s="13"/>
      <c r="M12" s="8"/>
      <c r="N12" s="8"/>
      <c r="O12" s="351"/>
      <c r="P12" s="353">
        <v>0</v>
      </c>
      <c r="Q12" s="358"/>
      <c r="R12" s="523"/>
      <c r="S12" s="354">
        <f t="shared" si="0"/>
        <v>0</v>
      </c>
      <c r="T12" s="8">
        <v>75</v>
      </c>
      <c r="U12" s="138">
        <v>20</v>
      </c>
      <c r="V12" s="138">
        <v>90</v>
      </c>
      <c r="W12" s="138"/>
      <c r="X12" s="132">
        <f t="shared" si="2"/>
        <v>185</v>
      </c>
      <c r="Y12" s="25">
        <f t="shared" si="3"/>
        <v>-185</v>
      </c>
      <c r="Z12" s="27">
        <f t="shared" si="4"/>
        <v>-185</v>
      </c>
      <c r="AA12" s="139">
        <v>0</v>
      </c>
      <c r="AB12" s="40"/>
      <c r="AC12" s="41"/>
      <c r="AD12" s="41"/>
    </row>
    <row r="13" spans="1:30" x14ac:dyDescent="0.2">
      <c r="A13" s="4" t="s">
        <v>25</v>
      </c>
      <c r="B13" s="4" t="s">
        <v>26</v>
      </c>
      <c r="C13" s="7">
        <v>14000</v>
      </c>
      <c r="D13" s="6">
        <v>14000</v>
      </c>
      <c r="E13" s="13">
        <v>6000</v>
      </c>
      <c r="F13" s="13">
        <v>10000</v>
      </c>
      <c r="G13" s="13">
        <v>12000</v>
      </c>
      <c r="H13" s="13">
        <v>12000</v>
      </c>
      <c r="I13" s="13">
        <v>12000</v>
      </c>
      <c r="J13" s="13">
        <v>15000</v>
      </c>
      <c r="K13" s="13">
        <v>15000</v>
      </c>
      <c r="L13" s="13">
        <v>15000</v>
      </c>
      <c r="M13" s="8"/>
      <c r="N13" s="8"/>
      <c r="O13" s="351"/>
      <c r="P13" s="353">
        <v>15000</v>
      </c>
      <c r="Q13" s="358"/>
      <c r="R13" s="523"/>
      <c r="S13" s="354">
        <f t="shared" si="0"/>
        <v>15000</v>
      </c>
      <c r="T13" s="8">
        <v>6976.5</v>
      </c>
      <c r="U13" s="138">
        <v>1517.5</v>
      </c>
      <c r="V13" s="138">
        <v>1415</v>
      </c>
      <c r="W13" s="138"/>
      <c r="X13" s="132">
        <f t="shared" si="2"/>
        <v>9909</v>
      </c>
      <c r="Y13" s="25">
        <f t="shared" si="3"/>
        <v>5091</v>
      </c>
      <c r="Z13" s="27">
        <f t="shared" si="4"/>
        <v>5091</v>
      </c>
      <c r="AA13" s="139">
        <f>X13/P13</f>
        <v>0.66059999999999997</v>
      </c>
      <c r="AB13" s="40"/>
      <c r="AC13" s="41"/>
      <c r="AD13" s="41"/>
    </row>
    <row r="14" spans="1:30" ht="22.5" x14ac:dyDescent="0.2">
      <c r="A14" s="4" t="s">
        <v>27</v>
      </c>
      <c r="B14" s="4" t="s">
        <v>28</v>
      </c>
      <c r="C14" s="7">
        <v>100000</v>
      </c>
      <c r="D14" s="6">
        <v>100000</v>
      </c>
      <c r="E14" s="13">
        <v>50000</v>
      </c>
      <c r="F14" s="13">
        <v>50000</v>
      </c>
      <c r="G14" s="13">
        <v>50000</v>
      </c>
      <c r="H14" s="13">
        <v>50000</v>
      </c>
      <c r="I14" s="13">
        <v>75000</v>
      </c>
      <c r="J14" s="13">
        <v>80000</v>
      </c>
      <c r="K14" s="13">
        <v>100000</v>
      </c>
      <c r="L14" s="13">
        <v>100000</v>
      </c>
      <c r="M14" s="8"/>
      <c r="N14" s="8"/>
      <c r="O14" s="351"/>
      <c r="P14" s="353">
        <v>300000</v>
      </c>
      <c r="Q14" s="361">
        <v>175000</v>
      </c>
      <c r="R14" s="527"/>
      <c r="S14" s="365">
        <f t="shared" si="0"/>
        <v>475000</v>
      </c>
      <c r="T14" s="8">
        <v>87107.97</v>
      </c>
      <c r="U14" s="138">
        <v>156730.63999999998</v>
      </c>
      <c r="V14" s="138">
        <v>101509</v>
      </c>
      <c r="W14" s="138"/>
      <c r="X14" s="132">
        <f t="shared" si="2"/>
        <v>345347.61</v>
      </c>
      <c r="Y14" s="25">
        <f t="shared" si="3"/>
        <v>-45347.609999999986</v>
      </c>
      <c r="Z14" s="27">
        <f t="shared" si="4"/>
        <v>129652.39000000001</v>
      </c>
      <c r="AA14" s="139">
        <f>X14/P14</f>
        <v>1.1511586999999999</v>
      </c>
      <c r="AB14" s="40"/>
      <c r="AC14" s="39" t="s">
        <v>559</v>
      </c>
      <c r="AD14" s="39" t="s">
        <v>559</v>
      </c>
    </row>
    <row r="15" spans="1:30" x14ac:dyDescent="0.2">
      <c r="A15" s="4" t="s">
        <v>417</v>
      </c>
      <c r="B15" s="4" t="s">
        <v>418</v>
      </c>
      <c r="C15" s="7"/>
      <c r="D15" s="6"/>
      <c r="E15" s="13">
        <v>0</v>
      </c>
      <c r="F15" s="13">
        <v>0</v>
      </c>
      <c r="G15" s="13"/>
      <c r="H15" s="13"/>
      <c r="I15" s="13"/>
      <c r="J15" s="13"/>
      <c r="K15" s="13"/>
      <c r="L15" s="13"/>
      <c r="M15" s="8"/>
      <c r="N15" s="8"/>
      <c r="O15" s="351"/>
      <c r="P15" s="353">
        <v>0</v>
      </c>
      <c r="Q15" s="358"/>
      <c r="R15" s="523"/>
      <c r="S15" s="354">
        <f t="shared" si="0"/>
        <v>0</v>
      </c>
      <c r="T15" s="8">
        <v>2400</v>
      </c>
      <c r="U15" s="138">
        <v>7600</v>
      </c>
      <c r="V15" s="138">
        <v>5950</v>
      </c>
      <c r="W15" s="138"/>
      <c r="X15" s="132">
        <f t="shared" si="2"/>
        <v>15950</v>
      </c>
      <c r="Y15" s="25">
        <f t="shared" si="3"/>
        <v>-15950</v>
      </c>
      <c r="Z15" s="27">
        <f t="shared" si="4"/>
        <v>-15950</v>
      </c>
      <c r="AA15" s="139">
        <v>0</v>
      </c>
      <c r="AB15" s="40"/>
      <c r="AC15" s="41"/>
      <c r="AD15" s="41"/>
    </row>
    <row r="16" spans="1:30" x14ac:dyDescent="0.2">
      <c r="A16" s="4" t="s">
        <v>29</v>
      </c>
      <c r="B16" s="4" t="s">
        <v>30</v>
      </c>
      <c r="C16" s="7">
        <v>25000</v>
      </c>
      <c r="D16" s="6">
        <v>25000</v>
      </c>
      <c r="E16" s="13">
        <v>20000</v>
      </c>
      <c r="F16" s="13">
        <v>20000</v>
      </c>
      <c r="G16" s="13">
        <v>25000</v>
      </c>
      <c r="H16" s="13">
        <v>35000</v>
      </c>
      <c r="I16" s="13">
        <v>35000</v>
      </c>
      <c r="J16" s="13">
        <v>35000</v>
      </c>
      <c r="K16" s="13">
        <v>35000</v>
      </c>
      <c r="L16" s="13">
        <v>45000</v>
      </c>
      <c r="M16" s="8"/>
      <c r="N16" s="8"/>
      <c r="O16" s="351"/>
      <c r="P16" s="353">
        <v>45000</v>
      </c>
      <c r="Q16" s="358"/>
      <c r="R16" s="523"/>
      <c r="S16" s="354">
        <f t="shared" si="0"/>
        <v>45000</v>
      </c>
      <c r="T16" s="8">
        <v>0</v>
      </c>
      <c r="U16" s="138">
        <v>12942</v>
      </c>
      <c r="V16" s="138">
        <v>12716</v>
      </c>
      <c r="W16" s="138"/>
      <c r="X16" s="132">
        <f t="shared" si="2"/>
        <v>25658</v>
      </c>
      <c r="Y16" s="25">
        <f t="shared" si="3"/>
        <v>19342</v>
      </c>
      <c r="Z16" s="27">
        <f t="shared" si="4"/>
        <v>19342</v>
      </c>
      <c r="AA16" s="139">
        <f>X16/P16</f>
        <v>0.57017777777777778</v>
      </c>
      <c r="AB16" s="40"/>
      <c r="AC16" s="41"/>
      <c r="AD16" s="41"/>
    </row>
    <row r="17" spans="1:30" x14ac:dyDescent="0.2">
      <c r="A17" s="4" t="s">
        <v>449</v>
      </c>
      <c r="B17" s="4" t="s">
        <v>450</v>
      </c>
      <c r="C17" s="7"/>
      <c r="D17" s="6"/>
      <c r="E17" s="13"/>
      <c r="F17" s="13"/>
      <c r="G17" s="13">
        <v>2000</v>
      </c>
      <c r="H17" s="13">
        <v>2000</v>
      </c>
      <c r="I17" s="13">
        <v>2000</v>
      </c>
      <c r="J17" s="13">
        <v>2000</v>
      </c>
      <c r="K17" s="13">
        <v>1000</v>
      </c>
      <c r="L17" s="13">
        <v>1000</v>
      </c>
      <c r="M17" s="8"/>
      <c r="N17" s="8"/>
      <c r="O17" s="351"/>
      <c r="P17" s="353">
        <v>2500</v>
      </c>
      <c r="Q17" s="361">
        <v>2500</v>
      </c>
      <c r="R17" s="527"/>
      <c r="S17" s="365">
        <f t="shared" si="0"/>
        <v>5000</v>
      </c>
      <c r="T17" s="8">
        <v>1000</v>
      </c>
      <c r="U17" s="138">
        <v>940</v>
      </c>
      <c r="V17" s="138">
        <v>2040</v>
      </c>
      <c r="W17" s="138"/>
      <c r="X17" s="132">
        <f t="shared" si="2"/>
        <v>3980</v>
      </c>
      <c r="Y17" s="25">
        <f t="shared" si="3"/>
        <v>-1480</v>
      </c>
      <c r="Z17" s="27">
        <f t="shared" si="4"/>
        <v>1020</v>
      </c>
      <c r="AA17" s="139">
        <f>X17/P17</f>
        <v>1.5920000000000001</v>
      </c>
      <c r="AB17" s="40"/>
      <c r="AC17" s="41" t="s">
        <v>560</v>
      </c>
      <c r="AD17" s="41" t="s">
        <v>560</v>
      </c>
    </row>
    <row r="18" spans="1:30" x14ac:dyDescent="0.2">
      <c r="A18" s="4" t="s">
        <v>31</v>
      </c>
      <c r="B18" s="4" t="s">
        <v>32</v>
      </c>
      <c r="C18" s="7">
        <v>1500</v>
      </c>
      <c r="D18" s="6">
        <v>1500</v>
      </c>
      <c r="E18" s="13">
        <v>1600</v>
      </c>
      <c r="F18" s="13">
        <v>10000</v>
      </c>
      <c r="G18" s="13">
        <v>12000</v>
      </c>
      <c r="H18" s="13">
        <v>30000</v>
      </c>
      <c r="I18" s="13">
        <v>30000</v>
      </c>
      <c r="J18" s="13">
        <v>40000</v>
      </c>
      <c r="K18" s="13">
        <v>40000</v>
      </c>
      <c r="L18" s="13">
        <v>50000</v>
      </c>
      <c r="M18" s="8"/>
      <c r="N18" s="8"/>
      <c r="O18" s="351"/>
      <c r="P18" s="353">
        <v>60000</v>
      </c>
      <c r="Q18" s="361">
        <v>10000</v>
      </c>
      <c r="R18" s="527"/>
      <c r="S18" s="365">
        <f t="shared" si="0"/>
        <v>70000</v>
      </c>
      <c r="T18" s="8">
        <v>23020.329999999998</v>
      </c>
      <c r="U18" s="138">
        <v>16825.34</v>
      </c>
      <c r="V18" s="138">
        <v>16746</v>
      </c>
      <c r="W18" s="138"/>
      <c r="X18" s="132">
        <f t="shared" si="2"/>
        <v>56591.67</v>
      </c>
      <c r="Y18" s="25">
        <f t="shared" si="3"/>
        <v>3408.3300000000017</v>
      </c>
      <c r="Z18" s="27">
        <f t="shared" si="4"/>
        <v>13408.330000000002</v>
      </c>
      <c r="AA18" s="139">
        <f>X18/P18</f>
        <v>0.94319449999999994</v>
      </c>
      <c r="AB18" s="40"/>
      <c r="AC18" s="41"/>
      <c r="AD18" s="41" t="s">
        <v>583</v>
      </c>
    </row>
    <row r="19" spans="1:30" x14ac:dyDescent="0.2">
      <c r="A19" s="4" t="s">
        <v>33</v>
      </c>
      <c r="B19" s="4" t="s">
        <v>34</v>
      </c>
      <c r="C19" s="7">
        <v>2750</v>
      </c>
      <c r="D19" s="6">
        <v>2750</v>
      </c>
      <c r="E19" s="13">
        <v>2750</v>
      </c>
      <c r="F19" s="13">
        <v>3000</v>
      </c>
      <c r="G19" s="13">
        <v>3000</v>
      </c>
      <c r="H19" s="13">
        <v>3000</v>
      </c>
      <c r="I19" s="13">
        <v>3000</v>
      </c>
      <c r="J19" s="13">
        <v>3000</v>
      </c>
      <c r="K19" s="13">
        <v>3000</v>
      </c>
      <c r="L19" s="13">
        <v>3000</v>
      </c>
      <c r="M19" s="8"/>
      <c r="N19" s="8"/>
      <c r="O19" s="351"/>
      <c r="P19" s="353">
        <v>6500</v>
      </c>
      <c r="Q19" s="358"/>
      <c r="R19" s="523"/>
      <c r="S19" s="354">
        <f t="shared" si="0"/>
        <v>6500</v>
      </c>
      <c r="T19" s="8">
        <v>2455</v>
      </c>
      <c r="U19" s="138">
        <v>3475</v>
      </c>
      <c r="V19" s="138">
        <v>190</v>
      </c>
      <c r="W19" s="138"/>
      <c r="X19" s="132">
        <f t="shared" si="2"/>
        <v>6120</v>
      </c>
      <c r="Y19" s="25">
        <f t="shared" si="3"/>
        <v>380</v>
      </c>
      <c r="Z19" s="27">
        <f t="shared" si="4"/>
        <v>380</v>
      </c>
      <c r="AA19" s="139">
        <f>X19/P19</f>
        <v>0.94153846153846155</v>
      </c>
      <c r="AB19" s="40"/>
      <c r="AC19" s="41" t="s">
        <v>561</v>
      </c>
      <c r="AD19" s="41"/>
    </row>
    <row r="20" spans="1:30" hidden="1" x14ac:dyDescent="0.2">
      <c r="A20" s="4" t="s">
        <v>35</v>
      </c>
      <c r="B20" s="4" t="s">
        <v>36</v>
      </c>
      <c r="C20" s="7">
        <v>0</v>
      </c>
      <c r="D20" s="6"/>
      <c r="E20" s="13">
        <v>0</v>
      </c>
      <c r="F20" s="13"/>
      <c r="G20" s="13"/>
      <c r="H20" s="13"/>
      <c r="I20" s="13"/>
      <c r="J20" s="13"/>
      <c r="K20" s="13"/>
      <c r="L20" s="13"/>
      <c r="M20" s="8"/>
      <c r="N20" s="8"/>
      <c r="O20" s="351"/>
      <c r="P20" s="353">
        <v>0</v>
      </c>
      <c r="Q20" s="358"/>
      <c r="R20" s="523"/>
      <c r="S20" s="354">
        <f t="shared" si="0"/>
        <v>0</v>
      </c>
      <c r="T20" s="8">
        <v>0</v>
      </c>
      <c r="U20" s="138">
        <v>0</v>
      </c>
      <c r="V20" s="138">
        <v>0</v>
      </c>
      <c r="W20" s="138"/>
      <c r="X20" s="132">
        <f t="shared" si="2"/>
        <v>0</v>
      </c>
      <c r="Y20" s="25">
        <f t="shared" si="3"/>
        <v>0</v>
      </c>
      <c r="Z20" s="27">
        <f t="shared" si="4"/>
        <v>0</v>
      </c>
      <c r="AA20" s="139">
        <v>0</v>
      </c>
      <c r="AB20" s="40"/>
      <c r="AC20" s="41"/>
      <c r="AD20" s="41"/>
    </row>
    <row r="21" spans="1:30" ht="36.75" customHeight="1" x14ac:dyDescent="0.2">
      <c r="A21" s="4" t="s">
        <v>37</v>
      </c>
      <c r="B21" s="4" t="s">
        <v>38</v>
      </c>
      <c r="C21" s="7">
        <v>50000</v>
      </c>
      <c r="D21" s="6">
        <v>60000</v>
      </c>
      <c r="E21" s="13">
        <v>15000</v>
      </c>
      <c r="F21" s="13">
        <v>10000</v>
      </c>
      <c r="G21" s="13">
        <v>10000</v>
      </c>
      <c r="H21" s="13">
        <v>10000</v>
      </c>
      <c r="I21" s="13">
        <v>5000</v>
      </c>
      <c r="J21" s="13">
        <v>5000</v>
      </c>
      <c r="K21" s="13">
        <v>5000</v>
      </c>
      <c r="L21" s="13">
        <v>20000</v>
      </c>
      <c r="M21" s="8"/>
      <c r="N21" s="8"/>
      <c r="O21" s="351"/>
      <c r="P21" s="353">
        <v>60000</v>
      </c>
      <c r="Q21" s="362">
        <v>50000</v>
      </c>
      <c r="R21" s="528"/>
      <c r="S21" s="365">
        <f t="shared" si="0"/>
        <v>110000</v>
      </c>
      <c r="T21" s="8">
        <v>98</v>
      </c>
      <c r="U21" s="138">
        <v>53375.5</v>
      </c>
      <c r="V21" s="138">
        <v>40965</v>
      </c>
      <c r="W21" s="138"/>
      <c r="X21" s="132">
        <f t="shared" si="2"/>
        <v>94438.5</v>
      </c>
      <c r="Y21" s="25">
        <f t="shared" si="3"/>
        <v>-34438.5</v>
      </c>
      <c r="Z21" s="27">
        <f t="shared" si="4"/>
        <v>15561.5</v>
      </c>
      <c r="AA21" s="139">
        <f>X21/P21</f>
        <v>1.5739749999999999</v>
      </c>
      <c r="AB21" s="40"/>
      <c r="AC21" s="39" t="s">
        <v>562</v>
      </c>
      <c r="AD21" s="39" t="s">
        <v>562</v>
      </c>
    </row>
    <row r="22" spans="1:30" x14ac:dyDescent="0.2">
      <c r="A22" s="4" t="s">
        <v>39</v>
      </c>
      <c r="B22" s="4" t="s">
        <v>40</v>
      </c>
      <c r="C22" s="7">
        <v>30000</v>
      </c>
      <c r="D22" s="6">
        <v>30000</v>
      </c>
      <c r="E22" s="13">
        <v>25000</v>
      </c>
      <c r="F22" s="13">
        <v>61000</v>
      </c>
      <c r="G22" s="13">
        <v>61000</v>
      </c>
      <c r="H22" s="13">
        <v>20000</v>
      </c>
      <c r="I22" s="13"/>
      <c r="J22" s="13"/>
      <c r="K22" s="13">
        <v>83300</v>
      </c>
      <c r="L22" s="13">
        <v>83300</v>
      </c>
      <c r="M22" s="8"/>
      <c r="N22" s="8"/>
      <c r="O22" s="351"/>
      <c r="P22" s="353">
        <v>0</v>
      </c>
      <c r="Q22" s="358"/>
      <c r="R22" s="364"/>
      <c r="S22" s="354">
        <f t="shared" si="0"/>
        <v>0</v>
      </c>
      <c r="T22" s="8">
        <v>45843.83</v>
      </c>
      <c r="U22" s="138">
        <v>0</v>
      </c>
      <c r="V22" s="138">
        <v>0</v>
      </c>
      <c r="W22" s="138"/>
      <c r="X22" s="132">
        <f t="shared" si="2"/>
        <v>45843.83</v>
      </c>
      <c r="Y22" s="25">
        <f t="shared" si="3"/>
        <v>-45843.83</v>
      </c>
      <c r="Z22" s="27">
        <f t="shared" si="4"/>
        <v>-45843.83</v>
      </c>
      <c r="AA22" s="139">
        <v>0</v>
      </c>
      <c r="AB22" s="41"/>
      <c r="AC22" s="41"/>
      <c r="AD22" s="41"/>
    </row>
    <row r="23" spans="1:30" hidden="1" x14ac:dyDescent="0.2">
      <c r="A23" s="4" t="s">
        <v>41</v>
      </c>
      <c r="B23" s="4" t="s">
        <v>42</v>
      </c>
      <c r="C23" s="7">
        <v>30000</v>
      </c>
      <c r="D23" s="6">
        <v>33000</v>
      </c>
      <c r="E23" s="13">
        <v>25000</v>
      </c>
      <c r="F23" s="13">
        <v>0</v>
      </c>
      <c r="G23" s="13"/>
      <c r="H23" s="13"/>
      <c r="I23" s="13"/>
      <c r="J23" s="13"/>
      <c r="K23" s="13"/>
      <c r="L23" s="13"/>
      <c r="M23" s="8"/>
      <c r="N23" s="8"/>
      <c r="O23" s="351"/>
      <c r="P23" s="353">
        <v>0</v>
      </c>
      <c r="Q23" s="358"/>
      <c r="R23" s="364"/>
      <c r="S23" s="354">
        <f t="shared" si="0"/>
        <v>0</v>
      </c>
      <c r="T23" s="8">
        <v>0</v>
      </c>
      <c r="U23" s="138">
        <v>0</v>
      </c>
      <c r="V23" s="138"/>
      <c r="W23" s="138"/>
      <c r="X23" s="132">
        <f t="shared" si="2"/>
        <v>0</v>
      </c>
      <c r="Y23" s="25">
        <f t="shared" si="3"/>
        <v>0</v>
      </c>
      <c r="Z23" s="27">
        <f t="shared" si="4"/>
        <v>0</v>
      </c>
      <c r="AA23" s="139">
        <v>0</v>
      </c>
      <c r="AB23" s="41"/>
      <c r="AC23" s="41"/>
      <c r="AD23" s="41"/>
    </row>
    <row r="24" spans="1:30" x14ac:dyDescent="0.2">
      <c r="A24" s="4" t="s">
        <v>369</v>
      </c>
      <c r="B24" s="136" t="s">
        <v>478</v>
      </c>
      <c r="C24" s="7"/>
      <c r="D24" s="5"/>
      <c r="E24" s="13">
        <v>250000</v>
      </c>
      <c r="F24" s="13">
        <v>850000</v>
      </c>
      <c r="G24" s="13">
        <v>1070000</v>
      </c>
      <c r="H24" s="13">
        <v>1320000</v>
      </c>
      <c r="I24" s="13">
        <v>1325000</v>
      </c>
      <c r="J24" s="13">
        <v>1450000</v>
      </c>
      <c r="K24" s="13">
        <v>1525000</v>
      </c>
      <c r="L24" s="13">
        <v>1600000</v>
      </c>
      <c r="M24" s="8"/>
      <c r="N24" s="8"/>
      <c r="O24" s="351"/>
      <c r="P24" s="353">
        <v>1700000</v>
      </c>
      <c r="Q24" s="357"/>
      <c r="R24" s="363"/>
      <c r="S24" s="354">
        <f t="shared" si="0"/>
        <v>1700000</v>
      </c>
      <c r="T24" s="8">
        <v>0</v>
      </c>
      <c r="U24" s="138">
        <v>850000</v>
      </c>
      <c r="V24" s="138">
        <v>0</v>
      </c>
      <c r="W24" s="138"/>
      <c r="X24" s="132">
        <f t="shared" si="2"/>
        <v>850000</v>
      </c>
      <c r="Y24" s="25">
        <f t="shared" si="3"/>
        <v>850000</v>
      </c>
      <c r="Z24" s="27">
        <f t="shared" si="4"/>
        <v>850000</v>
      </c>
      <c r="AA24" s="139">
        <f>X24/P24</f>
        <v>0.5</v>
      </c>
      <c r="AB24" s="40"/>
      <c r="AC24" s="41"/>
      <c r="AD24" s="41"/>
    </row>
    <row r="25" spans="1:30" ht="78.75" x14ac:dyDescent="0.2">
      <c r="A25" s="4" t="s">
        <v>501</v>
      </c>
      <c r="B25" s="136" t="s">
        <v>502</v>
      </c>
      <c r="C25" s="7">
        <v>150000</v>
      </c>
      <c r="D25" s="6">
        <v>180000</v>
      </c>
      <c r="E25" s="13">
        <v>180000</v>
      </c>
      <c r="F25" s="13">
        <v>200000</v>
      </c>
      <c r="G25" s="13">
        <v>100000</v>
      </c>
      <c r="H25" s="13"/>
      <c r="I25" s="13"/>
      <c r="J25" s="13"/>
      <c r="K25" s="13"/>
      <c r="L25" s="13"/>
      <c r="M25" s="8"/>
      <c r="N25" s="8"/>
      <c r="O25" s="351"/>
      <c r="P25" s="353">
        <v>2327745</v>
      </c>
      <c r="Q25" s="358"/>
      <c r="R25" s="364"/>
      <c r="S25" s="354">
        <f t="shared" si="0"/>
        <v>2327745</v>
      </c>
      <c r="T25" s="8">
        <v>2327745</v>
      </c>
      <c r="U25" s="138">
        <v>0</v>
      </c>
      <c r="V25" s="138">
        <v>0</v>
      </c>
      <c r="W25" s="138"/>
      <c r="X25" s="132">
        <f t="shared" si="2"/>
        <v>2327745</v>
      </c>
      <c r="Y25" s="25">
        <f t="shared" si="3"/>
        <v>0</v>
      </c>
      <c r="Z25" s="27">
        <f t="shared" si="4"/>
        <v>0</v>
      </c>
      <c r="AA25" s="139">
        <f>X25/P25</f>
        <v>1</v>
      </c>
      <c r="AB25" s="39" t="s">
        <v>545</v>
      </c>
      <c r="AC25" s="39"/>
      <c r="AD25" s="39"/>
    </row>
    <row r="26" spans="1:30" ht="17.25" customHeight="1" x14ac:dyDescent="0.2">
      <c r="A26" s="4" t="s">
        <v>43</v>
      </c>
      <c r="B26" s="4" t="s">
        <v>44</v>
      </c>
      <c r="C26" s="7">
        <v>15000</v>
      </c>
      <c r="D26" s="6">
        <v>15000</v>
      </c>
      <c r="E26" s="13">
        <v>15000</v>
      </c>
      <c r="F26" s="13">
        <v>22836</v>
      </c>
      <c r="G26" s="13">
        <v>24940</v>
      </c>
      <c r="H26" s="13">
        <v>24940</v>
      </c>
      <c r="I26" s="13">
        <v>45000</v>
      </c>
      <c r="J26" s="13">
        <v>45000</v>
      </c>
      <c r="K26" s="13">
        <v>30000</v>
      </c>
      <c r="L26" s="13">
        <v>30000</v>
      </c>
      <c r="M26" s="8"/>
      <c r="N26" s="8"/>
      <c r="O26" s="351"/>
      <c r="P26" s="353">
        <v>30000</v>
      </c>
      <c r="Q26" s="361">
        <v>10000</v>
      </c>
      <c r="R26" s="526"/>
      <c r="S26" s="365">
        <f t="shared" si="0"/>
        <v>40000</v>
      </c>
      <c r="T26" s="8">
        <v>6107.02</v>
      </c>
      <c r="U26" s="138">
        <v>12862</v>
      </c>
      <c r="V26" s="138">
        <v>10588</v>
      </c>
      <c r="W26" s="138"/>
      <c r="X26" s="132">
        <f t="shared" si="2"/>
        <v>29557.02</v>
      </c>
      <c r="Y26" s="25">
        <f t="shared" si="3"/>
        <v>442.97999999999956</v>
      </c>
      <c r="Z26" s="27">
        <f t="shared" si="4"/>
        <v>10442.98</v>
      </c>
      <c r="AA26" s="139">
        <f t="shared" ref="AA26:AA33" si="5">X26/P26</f>
        <v>0.98523400000000005</v>
      </c>
      <c r="AB26" s="39"/>
      <c r="AC26" s="41"/>
      <c r="AD26" s="41" t="s">
        <v>586</v>
      </c>
    </row>
    <row r="27" spans="1:30" ht="22.5" x14ac:dyDescent="0.2">
      <c r="A27" s="4" t="s">
        <v>45</v>
      </c>
      <c r="B27" s="4" t="s">
        <v>46</v>
      </c>
      <c r="C27" s="7">
        <v>15000</v>
      </c>
      <c r="D27" s="6">
        <v>15000</v>
      </c>
      <c r="E27" s="13">
        <v>10000</v>
      </c>
      <c r="F27" s="13">
        <v>5000</v>
      </c>
      <c r="G27" s="13">
        <v>5000</v>
      </c>
      <c r="H27" s="13">
        <v>7500</v>
      </c>
      <c r="I27" s="13">
        <v>7500</v>
      </c>
      <c r="J27" s="13">
        <v>10000</v>
      </c>
      <c r="K27" s="13">
        <v>1000</v>
      </c>
      <c r="L27" s="13">
        <v>1000</v>
      </c>
      <c r="M27" s="8"/>
      <c r="N27" s="8"/>
      <c r="O27" s="351"/>
      <c r="P27" s="353">
        <v>25000</v>
      </c>
      <c r="Q27" s="361">
        <v>5000</v>
      </c>
      <c r="R27" s="526"/>
      <c r="S27" s="365">
        <f t="shared" si="0"/>
        <v>30000</v>
      </c>
      <c r="T27" s="8">
        <v>5074.0300000000007</v>
      </c>
      <c r="U27" s="138">
        <v>9545.84</v>
      </c>
      <c r="V27" s="138">
        <v>8624</v>
      </c>
      <c r="W27" s="138"/>
      <c r="X27" s="132">
        <f t="shared" si="2"/>
        <v>23243.870000000003</v>
      </c>
      <c r="Y27" s="25">
        <f t="shared" si="3"/>
        <v>1756.1299999999974</v>
      </c>
      <c r="Z27" s="27">
        <f t="shared" si="4"/>
        <v>6756.1299999999974</v>
      </c>
      <c r="AA27" s="139">
        <f t="shared" si="5"/>
        <v>0.9297548000000001</v>
      </c>
      <c r="AB27" s="39" t="s">
        <v>546</v>
      </c>
      <c r="AC27" s="39" t="s">
        <v>546</v>
      </c>
      <c r="AD27" s="39" t="s">
        <v>546</v>
      </c>
    </row>
    <row r="28" spans="1:30" x14ac:dyDescent="0.2">
      <c r="A28" s="4" t="s">
        <v>372</v>
      </c>
      <c r="B28" s="4" t="s">
        <v>423</v>
      </c>
      <c r="C28" s="7">
        <v>2000</v>
      </c>
      <c r="D28" s="6">
        <v>2000</v>
      </c>
      <c r="E28" s="13">
        <v>2000</v>
      </c>
      <c r="F28" s="13">
        <v>2000</v>
      </c>
      <c r="G28" s="13">
        <v>6000</v>
      </c>
      <c r="H28" s="13">
        <v>15000</v>
      </c>
      <c r="I28" s="13">
        <v>15000</v>
      </c>
      <c r="J28" s="13">
        <v>15000</v>
      </c>
      <c r="K28" s="13">
        <v>15000</v>
      </c>
      <c r="L28" s="13">
        <v>15000</v>
      </c>
      <c r="M28" s="8"/>
      <c r="N28" s="8"/>
      <c r="O28" s="351"/>
      <c r="P28" s="353">
        <v>15000</v>
      </c>
      <c r="Q28" s="358"/>
      <c r="R28" s="364"/>
      <c r="S28" s="354">
        <f t="shared" si="0"/>
        <v>15000</v>
      </c>
      <c r="T28" s="8">
        <v>1495.44</v>
      </c>
      <c r="U28" s="138">
        <v>4857.72</v>
      </c>
      <c r="V28" s="138">
        <v>9395</v>
      </c>
      <c r="W28" s="138"/>
      <c r="X28" s="132">
        <f t="shared" si="2"/>
        <v>15748.16</v>
      </c>
      <c r="Y28" s="25">
        <f t="shared" si="3"/>
        <v>-748.15999999999985</v>
      </c>
      <c r="Z28" s="27">
        <f t="shared" si="4"/>
        <v>-748.15999999999985</v>
      </c>
      <c r="AA28" s="139">
        <f t="shared" si="5"/>
        <v>1.0498773333333333</v>
      </c>
      <c r="AB28" s="40"/>
      <c r="AC28" s="41"/>
      <c r="AD28" s="41"/>
    </row>
    <row r="29" spans="1:30" x14ac:dyDescent="0.2">
      <c r="A29" s="4" t="s">
        <v>47</v>
      </c>
      <c r="B29" s="4" t="s">
        <v>48</v>
      </c>
      <c r="C29" s="7">
        <v>1000</v>
      </c>
      <c r="D29" s="5">
        <v>1000</v>
      </c>
      <c r="E29" s="13">
        <v>900</v>
      </c>
      <c r="F29" s="13">
        <v>1000</v>
      </c>
      <c r="G29" s="13">
        <v>1000</v>
      </c>
      <c r="H29" s="13">
        <v>1000</v>
      </c>
      <c r="I29" s="13">
        <v>1000</v>
      </c>
      <c r="J29" s="13">
        <v>1000</v>
      </c>
      <c r="K29" s="13">
        <v>1000</v>
      </c>
      <c r="L29" s="13">
        <v>1000</v>
      </c>
      <c r="M29" s="8"/>
      <c r="N29" s="8"/>
      <c r="O29" s="351"/>
      <c r="P29" s="353">
        <v>1000</v>
      </c>
      <c r="Q29" s="361">
        <v>4000</v>
      </c>
      <c r="R29" s="526"/>
      <c r="S29" s="365">
        <f t="shared" si="0"/>
        <v>5000</v>
      </c>
      <c r="T29" s="8">
        <v>0</v>
      </c>
      <c r="U29" s="138">
        <v>0</v>
      </c>
      <c r="V29" s="138">
        <v>4689</v>
      </c>
      <c r="W29" s="138"/>
      <c r="X29" s="132">
        <f t="shared" si="2"/>
        <v>4689</v>
      </c>
      <c r="Y29" s="25">
        <f t="shared" si="3"/>
        <v>-3689</v>
      </c>
      <c r="Z29" s="27">
        <f t="shared" si="4"/>
        <v>311</v>
      </c>
      <c r="AA29" s="139">
        <f t="shared" si="5"/>
        <v>4.6890000000000001</v>
      </c>
      <c r="AB29" s="40"/>
      <c r="AC29" s="41"/>
      <c r="AD29" s="41" t="s">
        <v>587</v>
      </c>
    </row>
    <row r="30" spans="1:30" ht="22.5" x14ac:dyDescent="0.2">
      <c r="A30" s="4" t="s">
        <v>49</v>
      </c>
      <c r="B30" s="4" t="s">
        <v>50</v>
      </c>
      <c r="C30" s="7"/>
      <c r="D30" s="5"/>
      <c r="E30" s="13"/>
      <c r="F30" s="13"/>
      <c r="G30" s="13"/>
      <c r="H30" s="13"/>
      <c r="I30" s="13"/>
      <c r="J30" s="13"/>
      <c r="K30" s="13"/>
      <c r="L30" s="13"/>
      <c r="M30" s="8"/>
      <c r="N30" s="8"/>
      <c r="O30" s="351"/>
      <c r="P30" s="353">
        <v>0</v>
      </c>
      <c r="Q30" s="361">
        <v>10000</v>
      </c>
      <c r="R30" s="526"/>
      <c r="S30" s="365">
        <f t="shared" si="0"/>
        <v>10000</v>
      </c>
      <c r="T30" s="8">
        <v>-159.30000000000001</v>
      </c>
      <c r="U30" s="138">
        <v>1250.72</v>
      </c>
      <c r="V30" s="138">
        <v>5406</v>
      </c>
      <c r="W30" s="138"/>
      <c r="X30" s="132">
        <f t="shared" si="2"/>
        <v>6497.42</v>
      </c>
      <c r="Y30" s="25">
        <f t="shared" si="3"/>
        <v>-6497.42</v>
      </c>
      <c r="Z30" s="27">
        <f t="shared" si="4"/>
        <v>3502.58</v>
      </c>
      <c r="AA30" s="139">
        <v>0</v>
      </c>
      <c r="AB30" s="40"/>
      <c r="AC30" s="41"/>
      <c r="AD30" s="39" t="s">
        <v>588</v>
      </c>
    </row>
    <row r="31" spans="1:30" ht="22.5" x14ac:dyDescent="0.2">
      <c r="A31" s="4" t="s">
        <v>51</v>
      </c>
      <c r="B31" s="4" t="s">
        <v>52</v>
      </c>
      <c r="C31" s="7">
        <v>2000</v>
      </c>
      <c r="D31" s="6">
        <v>2000</v>
      </c>
      <c r="E31" s="13">
        <v>2000</v>
      </c>
      <c r="F31" s="13">
        <v>2000</v>
      </c>
      <c r="G31" s="13">
        <v>2000</v>
      </c>
      <c r="H31" s="13">
        <v>2000</v>
      </c>
      <c r="I31" s="13">
        <v>2000</v>
      </c>
      <c r="J31" s="13">
        <v>2000</v>
      </c>
      <c r="K31" s="13">
        <v>2000</v>
      </c>
      <c r="L31" s="13">
        <v>2000</v>
      </c>
      <c r="M31" s="8"/>
      <c r="N31" s="8"/>
      <c r="O31" s="351"/>
      <c r="P31" s="353">
        <v>5000</v>
      </c>
      <c r="Q31" s="358"/>
      <c r="R31" s="363"/>
      <c r="S31" s="354">
        <f t="shared" si="0"/>
        <v>5000</v>
      </c>
      <c r="T31" s="8">
        <v>1420</v>
      </c>
      <c r="U31" s="138">
        <v>1160</v>
      </c>
      <c r="V31" s="138">
        <v>660</v>
      </c>
      <c r="W31" s="138"/>
      <c r="X31" s="132">
        <f t="shared" si="2"/>
        <v>3240</v>
      </c>
      <c r="Y31" s="25">
        <f t="shared" si="3"/>
        <v>1760</v>
      </c>
      <c r="Z31" s="27">
        <f t="shared" si="4"/>
        <v>1760</v>
      </c>
      <c r="AA31" s="139">
        <f t="shared" si="5"/>
        <v>0.64800000000000002</v>
      </c>
      <c r="AB31" s="40"/>
      <c r="AC31" s="39" t="s">
        <v>563</v>
      </c>
      <c r="AD31" s="39"/>
    </row>
    <row r="32" spans="1:30" x14ac:dyDescent="0.2">
      <c r="A32" s="4" t="s">
        <v>424</v>
      </c>
      <c r="B32" s="4" t="s">
        <v>425</v>
      </c>
      <c r="C32" s="7"/>
      <c r="D32" s="6"/>
      <c r="E32" s="13"/>
      <c r="F32" s="13"/>
      <c r="G32" s="13"/>
      <c r="H32" s="13"/>
      <c r="I32" s="13"/>
      <c r="J32" s="13"/>
      <c r="K32" s="13"/>
      <c r="L32" s="13"/>
      <c r="M32" s="8"/>
      <c r="N32" s="8"/>
      <c r="O32" s="351"/>
      <c r="P32" s="353">
        <v>0</v>
      </c>
      <c r="Q32" s="358"/>
      <c r="R32" s="364"/>
      <c r="S32" s="354">
        <f t="shared" si="0"/>
        <v>0</v>
      </c>
      <c r="T32" s="8">
        <v>100</v>
      </c>
      <c r="U32" s="138">
        <v>40</v>
      </c>
      <c r="V32" s="138">
        <v>20</v>
      </c>
      <c r="W32" s="138"/>
      <c r="X32" s="132">
        <f t="shared" si="2"/>
        <v>160</v>
      </c>
      <c r="Y32" s="25">
        <f t="shared" si="3"/>
        <v>-160</v>
      </c>
      <c r="Z32" s="27">
        <f t="shared" si="4"/>
        <v>-160</v>
      </c>
      <c r="AA32" s="139">
        <v>0</v>
      </c>
      <c r="AB32" s="40"/>
      <c r="AC32" s="41"/>
      <c r="AD32" s="41"/>
    </row>
    <row r="33" spans="1:30" x14ac:dyDescent="0.2">
      <c r="A33" s="9" t="s">
        <v>53</v>
      </c>
      <c r="B33" s="4" t="s">
        <v>54</v>
      </c>
      <c r="C33" s="7">
        <v>2000</v>
      </c>
      <c r="D33" s="6">
        <v>5000</v>
      </c>
      <c r="E33" s="13">
        <v>5000</v>
      </c>
      <c r="F33" s="13">
        <v>5000</v>
      </c>
      <c r="G33" s="13">
        <v>5000</v>
      </c>
      <c r="H33" s="13">
        <v>5000</v>
      </c>
      <c r="I33" s="13">
        <v>1000</v>
      </c>
      <c r="J33" s="13">
        <v>1000</v>
      </c>
      <c r="K33" s="13">
        <v>1000</v>
      </c>
      <c r="L33" s="13">
        <v>1000</v>
      </c>
      <c r="M33" s="8"/>
      <c r="N33" s="8"/>
      <c r="O33" s="351"/>
      <c r="P33" s="353">
        <v>1000</v>
      </c>
      <c r="Q33" s="361">
        <v>4000</v>
      </c>
      <c r="R33" s="526"/>
      <c r="S33" s="365">
        <f t="shared" si="0"/>
        <v>5000</v>
      </c>
      <c r="T33" s="366">
        <v>1419.46</v>
      </c>
      <c r="U33" s="138">
        <v>170</v>
      </c>
      <c r="V33" s="138">
        <v>3116</v>
      </c>
      <c r="W33" s="138"/>
      <c r="X33" s="132">
        <f t="shared" si="2"/>
        <v>4705.46</v>
      </c>
      <c r="Y33" s="25">
        <f t="shared" si="3"/>
        <v>-3705.46</v>
      </c>
      <c r="Z33" s="27">
        <f t="shared" si="4"/>
        <v>294.53999999999996</v>
      </c>
      <c r="AA33" s="139">
        <f t="shared" si="5"/>
        <v>4.7054600000000004</v>
      </c>
      <c r="AB33" s="40"/>
      <c r="AC33" s="41"/>
      <c r="AD33" s="41" t="s">
        <v>589</v>
      </c>
    </row>
    <row r="34" spans="1:30" x14ac:dyDescent="0.2">
      <c r="A34" s="4" t="s">
        <v>419</v>
      </c>
      <c r="B34" s="4" t="s">
        <v>420</v>
      </c>
      <c r="C34" s="7"/>
      <c r="D34" s="6"/>
      <c r="E34" s="13">
        <v>0</v>
      </c>
      <c r="F34" s="13"/>
      <c r="G34" s="13"/>
      <c r="H34" s="13"/>
      <c r="I34" s="13"/>
      <c r="J34" s="13"/>
      <c r="K34" s="13"/>
      <c r="L34" s="13"/>
      <c r="M34" s="8"/>
      <c r="N34" s="8"/>
      <c r="O34" s="351"/>
      <c r="P34" s="353">
        <v>0</v>
      </c>
      <c r="Q34" s="358"/>
      <c r="R34" s="364"/>
      <c r="S34" s="354">
        <f t="shared" si="0"/>
        <v>0</v>
      </c>
      <c r="T34" s="8">
        <v>135</v>
      </c>
      <c r="U34" s="138">
        <v>25</v>
      </c>
      <c r="V34" s="138">
        <v>10</v>
      </c>
      <c r="W34" s="138"/>
      <c r="X34" s="132">
        <f t="shared" si="2"/>
        <v>170</v>
      </c>
      <c r="Y34" s="25">
        <f t="shared" si="3"/>
        <v>-170</v>
      </c>
      <c r="Z34" s="27">
        <f t="shared" si="4"/>
        <v>-170</v>
      </c>
      <c r="AA34" s="139">
        <v>0</v>
      </c>
      <c r="AB34" s="40"/>
      <c r="AC34" s="41"/>
      <c r="AD34" s="41"/>
    </row>
    <row r="35" spans="1:30" ht="13.5" thickBot="1" x14ac:dyDescent="0.25">
      <c r="A35" s="4" t="s">
        <v>421</v>
      </c>
      <c r="B35" s="4" t="s">
        <v>422</v>
      </c>
      <c r="C35" s="7"/>
      <c r="D35" s="6"/>
      <c r="E35" s="13"/>
      <c r="F35" s="13"/>
      <c r="G35" s="13"/>
      <c r="H35" s="13"/>
      <c r="I35" s="13"/>
      <c r="J35" s="13"/>
      <c r="K35" s="13"/>
      <c r="L35" s="13"/>
      <c r="M35" s="8"/>
      <c r="N35" s="8"/>
      <c r="O35" s="351"/>
      <c r="P35" s="467">
        <v>0</v>
      </c>
      <c r="Q35" s="521"/>
      <c r="R35" s="522"/>
      <c r="S35" s="524">
        <f t="shared" si="0"/>
        <v>0</v>
      </c>
      <c r="T35" s="366">
        <v>50</v>
      </c>
      <c r="U35" s="468">
        <v>100</v>
      </c>
      <c r="V35" s="468">
        <v>80</v>
      </c>
      <c r="W35" s="468"/>
      <c r="X35" s="132">
        <f t="shared" si="2"/>
        <v>230</v>
      </c>
      <c r="Y35" s="469">
        <f t="shared" si="3"/>
        <v>-230</v>
      </c>
      <c r="Z35" s="470">
        <f t="shared" si="4"/>
        <v>-230</v>
      </c>
      <c r="AA35" s="139">
        <v>0</v>
      </c>
      <c r="AB35" s="42"/>
      <c r="AC35" s="502"/>
      <c r="AD35" s="502"/>
    </row>
    <row r="36" spans="1:30" s="12" customFormat="1" ht="15" thickBot="1" x14ac:dyDescent="0.25">
      <c r="A36" s="10"/>
      <c r="B36" s="30" t="s">
        <v>396</v>
      </c>
      <c r="C36" s="11">
        <f>SUM(C2:C33)</f>
        <v>2817598</v>
      </c>
      <c r="D36" s="11">
        <f>SUM(D2:D33)</f>
        <v>3009261</v>
      </c>
      <c r="E36" s="16">
        <f>SUM(E3:E34)</f>
        <v>3576782</v>
      </c>
      <c r="F36" s="16">
        <f>SUM(F3:F34)</f>
        <v>4576479</v>
      </c>
      <c r="G36" s="16">
        <f>SUM(G3:G34)</f>
        <v>4883225</v>
      </c>
      <c r="H36" s="16">
        <f>SUM(H2:H34)</f>
        <v>5341788</v>
      </c>
      <c r="I36" s="16">
        <f>SUM(I2:I34)</f>
        <v>5498859</v>
      </c>
      <c r="J36" s="16">
        <f>SUM(J2:J34)</f>
        <v>5852023</v>
      </c>
      <c r="K36" s="16">
        <f>SUM(K2:K34)</f>
        <v>5770547</v>
      </c>
      <c r="L36" s="16">
        <f>SUM(L2:L34)</f>
        <v>6822965</v>
      </c>
      <c r="M36" s="16">
        <f>SUM(M2:M33)</f>
        <v>2238841</v>
      </c>
      <c r="N36" s="16">
        <f>SUM(N2:N33)</f>
        <v>0</v>
      </c>
      <c r="O36" s="16">
        <f>SUM(O2:O33)</f>
        <v>0</v>
      </c>
      <c r="P36" s="471">
        <f>SUM(P2:P35)</f>
        <v>11520968</v>
      </c>
      <c r="Q36" s="472">
        <f>SUM(Q2:Q35)</f>
        <v>776299</v>
      </c>
      <c r="R36" s="473"/>
      <c r="S36" s="472">
        <f t="shared" si="0"/>
        <v>12297267</v>
      </c>
      <c r="T36" s="471">
        <f>SUM(T2:T35)</f>
        <v>5419220.1000000015</v>
      </c>
      <c r="U36" s="471">
        <f>SUM(U2:U35)</f>
        <v>2690999.63</v>
      </c>
      <c r="V36" s="473">
        <f>SUM(V2:V35)</f>
        <v>1830893</v>
      </c>
      <c r="W36" s="471">
        <f>SUM(W2:W35)</f>
        <v>0</v>
      </c>
      <c r="X36" s="471">
        <f>SUM(X2:X35)</f>
        <v>9941112.7300000004</v>
      </c>
      <c r="Y36" s="471">
        <f t="shared" si="3"/>
        <v>1579855.2699999996</v>
      </c>
      <c r="Z36" s="471">
        <f t="shared" si="4"/>
        <v>2356154.2699999996</v>
      </c>
      <c r="AA36" s="474">
        <f>X36/S36</f>
        <v>0.80840016972876982</v>
      </c>
    </row>
    <row r="37" spans="1:30" x14ac:dyDescent="0.2">
      <c r="B37" s="31"/>
      <c r="D37" s="2"/>
      <c r="P37" s="1"/>
      <c r="Q37" s="22"/>
      <c r="R37"/>
      <c r="S37"/>
    </row>
    <row r="38" spans="1:30" ht="14.25" x14ac:dyDescent="0.2">
      <c r="A38"/>
      <c r="Q38" s="22"/>
      <c r="R38"/>
      <c r="S38"/>
      <c r="T38"/>
      <c r="U38" s="383"/>
      <c r="V38" s="383"/>
      <c r="W38" s="383"/>
      <c r="X38"/>
      <c r="Y38"/>
      <c r="Z38"/>
    </row>
    <row r="39" spans="1:30" x14ac:dyDescent="0.2">
      <c r="A39"/>
      <c r="Q39" s="22"/>
      <c r="R39"/>
      <c r="S39"/>
      <c r="T39"/>
      <c r="X39"/>
      <c r="Y39"/>
      <c r="Z39"/>
    </row>
    <row r="40" spans="1:30" x14ac:dyDescent="0.2">
      <c r="A40"/>
      <c r="Q40" s="22"/>
      <c r="R40"/>
      <c r="S40"/>
      <c r="T40"/>
      <c r="X40"/>
      <c r="Y40"/>
      <c r="Z40"/>
    </row>
    <row r="41" spans="1:30" x14ac:dyDescent="0.2">
      <c r="A41"/>
      <c r="Q41" s="22"/>
      <c r="R41"/>
      <c r="S41"/>
      <c r="T41"/>
      <c r="X41"/>
      <c r="Y41"/>
      <c r="Z41"/>
    </row>
    <row r="42" spans="1:30" x14ac:dyDescent="0.2">
      <c r="A42"/>
      <c r="Q42" s="22"/>
      <c r="R42"/>
      <c r="S42"/>
      <c r="T42"/>
      <c r="X42"/>
      <c r="Y42"/>
      <c r="Z42"/>
    </row>
    <row r="43" spans="1:30" x14ac:dyDescent="0.2">
      <c r="A43"/>
      <c r="Q43" s="22"/>
      <c r="R43"/>
      <c r="S43"/>
      <c r="T43"/>
      <c r="X43"/>
      <c r="Y43"/>
      <c r="Z43"/>
    </row>
    <row r="44" spans="1:30" x14ac:dyDescent="0.2">
      <c r="A44"/>
      <c r="Q44" s="22"/>
      <c r="R44"/>
      <c r="S44"/>
      <c r="T44"/>
      <c r="X44"/>
      <c r="Y44"/>
      <c r="Z44"/>
    </row>
    <row r="45" spans="1:30" x14ac:dyDescent="0.2">
      <c r="A45"/>
      <c r="Q45" s="22"/>
      <c r="R45"/>
      <c r="S45"/>
      <c r="T45"/>
      <c r="X45"/>
      <c r="Y45"/>
      <c r="Z45"/>
    </row>
    <row r="46" spans="1:30" x14ac:dyDescent="0.2">
      <c r="A46"/>
      <c r="Q46" s="22"/>
      <c r="R46"/>
      <c r="S46"/>
      <c r="T46"/>
      <c r="X46"/>
      <c r="Y46"/>
      <c r="Z46"/>
    </row>
    <row r="47" spans="1:30" x14ac:dyDescent="0.2">
      <c r="A47"/>
      <c r="Q47" s="22"/>
      <c r="R47"/>
      <c r="S47"/>
      <c r="T47"/>
      <c r="X47"/>
      <c r="Y47"/>
      <c r="Z47"/>
    </row>
    <row r="48" spans="1:30" x14ac:dyDescent="0.2">
      <c r="A48"/>
      <c r="Q48" s="22"/>
      <c r="R48"/>
      <c r="S48"/>
      <c r="T48"/>
      <c r="X48"/>
      <c r="Y48"/>
      <c r="Z48"/>
    </row>
    <row r="49" spans="1:26" x14ac:dyDescent="0.2">
      <c r="A49"/>
      <c r="Q49" s="22"/>
      <c r="R49"/>
      <c r="S49"/>
      <c r="T49"/>
      <c r="X49"/>
      <c r="Y49"/>
      <c r="Z49"/>
    </row>
    <row r="50" spans="1:26" x14ac:dyDescent="0.2">
      <c r="A50"/>
      <c r="Q50" s="22"/>
      <c r="R50"/>
      <c r="S50"/>
      <c r="T50"/>
      <c r="X50"/>
      <c r="Y50"/>
      <c r="Z50"/>
    </row>
    <row r="51" spans="1:26" x14ac:dyDescent="0.2">
      <c r="A51"/>
      <c r="Q51" s="22"/>
      <c r="R51"/>
      <c r="S51"/>
      <c r="T51"/>
      <c r="X51"/>
      <c r="Y51"/>
      <c r="Z51"/>
    </row>
    <row r="52" spans="1:26" x14ac:dyDescent="0.2">
      <c r="A52"/>
      <c r="Q52" s="22"/>
      <c r="R52"/>
      <c r="S52"/>
      <c r="T52"/>
      <c r="X52"/>
      <c r="Y52"/>
      <c r="Z52"/>
    </row>
    <row r="53" spans="1:26" x14ac:dyDescent="0.2">
      <c r="A53"/>
      <c r="Q53" s="22"/>
      <c r="R53"/>
      <c r="S53"/>
      <c r="T53"/>
      <c r="X53"/>
      <c r="Y53"/>
      <c r="Z53"/>
    </row>
    <row r="54" spans="1:26" x14ac:dyDescent="0.2">
      <c r="A54"/>
      <c r="Q54" s="22"/>
      <c r="R54"/>
      <c r="S54"/>
      <c r="T54"/>
      <c r="X54"/>
      <c r="Y54"/>
      <c r="Z54"/>
    </row>
    <row r="55" spans="1:26" x14ac:dyDescent="0.2">
      <c r="A55"/>
      <c r="Q55" s="22"/>
      <c r="R55"/>
      <c r="S55"/>
      <c r="T55"/>
      <c r="X55"/>
      <c r="Y55"/>
      <c r="Z55"/>
    </row>
    <row r="56" spans="1:26" x14ac:dyDescent="0.2">
      <c r="A56"/>
      <c r="Q56" s="22"/>
      <c r="R56"/>
      <c r="S56"/>
      <c r="T56"/>
      <c r="X56"/>
      <c r="Y56"/>
      <c r="Z56"/>
    </row>
    <row r="57" spans="1:26" x14ac:dyDescent="0.2">
      <c r="A57"/>
      <c r="Q57" s="22"/>
      <c r="R57"/>
      <c r="S57"/>
      <c r="T57"/>
      <c r="X57"/>
      <c r="Y57"/>
      <c r="Z57"/>
    </row>
    <row r="58" spans="1:26" x14ac:dyDescent="0.2">
      <c r="A58"/>
      <c r="Q58" s="22"/>
      <c r="R58"/>
      <c r="S58"/>
      <c r="T58"/>
      <c r="X58"/>
      <c r="Y58"/>
      <c r="Z58"/>
    </row>
    <row r="59" spans="1:26" x14ac:dyDescent="0.2">
      <c r="A59"/>
      <c r="Q59" s="22"/>
      <c r="R59"/>
      <c r="S59"/>
      <c r="T59"/>
      <c r="X59"/>
      <c r="Y59"/>
      <c r="Z59"/>
    </row>
    <row r="60" spans="1:26" x14ac:dyDescent="0.2">
      <c r="A60"/>
      <c r="Q60" s="22"/>
      <c r="R60"/>
      <c r="S60"/>
      <c r="T60"/>
      <c r="X60"/>
      <c r="Y60"/>
      <c r="Z60"/>
    </row>
    <row r="61" spans="1:26" x14ac:dyDescent="0.2">
      <c r="A61"/>
      <c r="Q61" s="22"/>
      <c r="R61"/>
      <c r="S61"/>
      <c r="T61"/>
      <c r="X61"/>
      <c r="Y61"/>
      <c r="Z61"/>
    </row>
    <row r="62" spans="1:26" x14ac:dyDescent="0.2">
      <c r="A62"/>
      <c r="Q62" s="22"/>
      <c r="R62"/>
      <c r="S62"/>
      <c r="T62"/>
      <c r="X62"/>
      <c r="Y62"/>
      <c r="Z62"/>
    </row>
    <row r="63" spans="1:26" x14ac:dyDescent="0.2">
      <c r="A63"/>
      <c r="Q63" s="22"/>
      <c r="R63"/>
      <c r="S63"/>
      <c r="T63"/>
      <c r="X63"/>
      <c r="Y63"/>
      <c r="Z63"/>
    </row>
    <row r="64" spans="1:26" x14ac:dyDescent="0.2">
      <c r="A64"/>
      <c r="Q64" s="22"/>
      <c r="R64"/>
      <c r="S64"/>
      <c r="T64"/>
      <c r="X64"/>
      <c r="Y64"/>
      <c r="Z64"/>
    </row>
    <row r="65" spans="1:26" x14ac:dyDescent="0.2">
      <c r="A65"/>
      <c r="Q65" s="22"/>
      <c r="R65"/>
      <c r="S65"/>
      <c r="T65"/>
      <c r="X65"/>
      <c r="Y65"/>
      <c r="Z65"/>
    </row>
    <row r="66" spans="1:26" x14ac:dyDescent="0.2">
      <c r="A66"/>
      <c r="Q66" s="22"/>
      <c r="R66"/>
      <c r="S66"/>
      <c r="T66"/>
      <c r="X66"/>
      <c r="Y66"/>
      <c r="Z66"/>
    </row>
    <row r="67" spans="1:26" x14ac:dyDescent="0.2">
      <c r="A67"/>
      <c r="Q67" s="22"/>
      <c r="R67"/>
      <c r="S67"/>
      <c r="T67"/>
      <c r="X67"/>
      <c r="Y67"/>
      <c r="Z67"/>
    </row>
    <row r="68" spans="1:26" x14ac:dyDescent="0.2">
      <c r="A68"/>
      <c r="Q68" s="22"/>
      <c r="R68"/>
      <c r="S68"/>
      <c r="T68"/>
      <c r="X68"/>
      <c r="Y68"/>
      <c r="Z68"/>
    </row>
    <row r="69" spans="1:26" x14ac:dyDescent="0.2">
      <c r="A69"/>
      <c r="Q69" s="22"/>
      <c r="R69"/>
      <c r="S69"/>
      <c r="T69"/>
      <c r="X69"/>
      <c r="Y69"/>
      <c r="Z69"/>
    </row>
    <row r="70" spans="1:26" x14ac:dyDescent="0.2">
      <c r="A70"/>
      <c r="Q70" s="22"/>
      <c r="R70"/>
      <c r="S70"/>
      <c r="T70"/>
      <c r="X70"/>
      <c r="Y70"/>
      <c r="Z70"/>
    </row>
    <row r="71" spans="1:26" x14ac:dyDescent="0.2">
      <c r="A71"/>
      <c r="Q71" s="22"/>
      <c r="R71"/>
      <c r="S71"/>
      <c r="T71"/>
      <c r="X71"/>
      <c r="Y71"/>
      <c r="Z71"/>
    </row>
    <row r="72" spans="1:26" x14ac:dyDescent="0.2">
      <c r="A72"/>
      <c r="Q72" s="22"/>
      <c r="R72"/>
      <c r="S72"/>
      <c r="T72"/>
      <c r="X72"/>
      <c r="Y72"/>
      <c r="Z72"/>
    </row>
    <row r="73" spans="1:26" x14ac:dyDescent="0.2">
      <c r="A73"/>
      <c r="Q73" s="22"/>
      <c r="R73"/>
      <c r="S73"/>
      <c r="T73"/>
      <c r="X73"/>
      <c r="Y73"/>
      <c r="Z73"/>
    </row>
    <row r="74" spans="1:26" x14ac:dyDescent="0.2">
      <c r="A74"/>
      <c r="Q74" s="22"/>
      <c r="R74"/>
      <c r="S74"/>
      <c r="T74"/>
      <c r="X74"/>
      <c r="Y74"/>
      <c r="Z74"/>
    </row>
    <row r="75" spans="1:26" x14ac:dyDescent="0.2">
      <c r="A75"/>
      <c r="Q75" s="22"/>
      <c r="R75"/>
      <c r="S75"/>
      <c r="T75"/>
      <c r="X75"/>
      <c r="Y75"/>
      <c r="Z75"/>
    </row>
    <row r="76" spans="1:26" x14ac:dyDescent="0.2">
      <c r="A76"/>
      <c r="Q76" s="22"/>
      <c r="R76"/>
      <c r="S76"/>
      <c r="T76"/>
      <c r="X76"/>
      <c r="Y76"/>
      <c r="Z76"/>
    </row>
    <row r="77" spans="1:26" x14ac:dyDescent="0.2">
      <c r="A77"/>
      <c r="Q77" s="22"/>
      <c r="R77"/>
      <c r="S77"/>
      <c r="T77"/>
      <c r="X77"/>
      <c r="Y77"/>
      <c r="Z77"/>
    </row>
    <row r="78" spans="1:26" x14ac:dyDescent="0.2">
      <c r="A78"/>
      <c r="Q78" s="22"/>
      <c r="R78"/>
      <c r="S78"/>
      <c r="T78"/>
      <c r="X78"/>
      <c r="Y78"/>
      <c r="Z78"/>
    </row>
    <row r="79" spans="1:26" x14ac:dyDescent="0.2">
      <c r="A79"/>
      <c r="Q79" s="22"/>
      <c r="R79"/>
      <c r="S79"/>
      <c r="T79"/>
      <c r="X79"/>
      <c r="Y79"/>
      <c r="Z79"/>
    </row>
    <row r="80" spans="1:26" x14ac:dyDescent="0.2">
      <c r="A80"/>
      <c r="Q80" s="22"/>
      <c r="R80"/>
      <c r="S80"/>
      <c r="T80"/>
      <c r="X80"/>
      <c r="Y80"/>
      <c r="Z80"/>
    </row>
    <row r="81" spans="1:26" x14ac:dyDescent="0.2">
      <c r="A81"/>
      <c r="Q81" s="22"/>
      <c r="R81"/>
      <c r="S81"/>
      <c r="T81"/>
      <c r="X81"/>
      <c r="Y81"/>
      <c r="Z81"/>
    </row>
    <row r="82" spans="1:26" x14ac:dyDescent="0.2">
      <c r="A82"/>
      <c r="Q82" s="22"/>
      <c r="R82"/>
      <c r="S82"/>
      <c r="T82"/>
      <c r="X82"/>
      <c r="Y82"/>
      <c r="Z82"/>
    </row>
    <row r="83" spans="1:26" x14ac:dyDescent="0.2">
      <c r="A83"/>
      <c r="Q83" s="22"/>
      <c r="R83"/>
      <c r="S83"/>
      <c r="T83"/>
      <c r="X83"/>
      <c r="Y83"/>
      <c r="Z83"/>
    </row>
    <row r="84" spans="1:26" x14ac:dyDescent="0.2">
      <c r="A84"/>
      <c r="Q84" s="22"/>
      <c r="R84"/>
      <c r="S84"/>
      <c r="T84"/>
      <c r="X84"/>
      <c r="Y84"/>
      <c r="Z84"/>
    </row>
    <row r="85" spans="1:26" x14ac:dyDescent="0.2">
      <c r="A85"/>
      <c r="Q85" s="22"/>
      <c r="R85"/>
      <c r="S85"/>
      <c r="T85"/>
      <c r="X85"/>
      <c r="Y85"/>
      <c r="Z85"/>
    </row>
    <row r="86" spans="1:26" x14ac:dyDescent="0.2">
      <c r="A86"/>
      <c r="Q86" s="22"/>
      <c r="R86"/>
      <c r="S86"/>
      <c r="T86"/>
      <c r="X86"/>
      <c r="Y86"/>
      <c r="Z86"/>
    </row>
    <row r="87" spans="1:26" x14ac:dyDescent="0.2">
      <c r="A87"/>
      <c r="Q87" s="22"/>
      <c r="R87"/>
      <c r="S87"/>
      <c r="T87"/>
      <c r="X87"/>
      <c r="Y87"/>
      <c r="Z87"/>
    </row>
    <row r="88" spans="1:26" x14ac:dyDescent="0.2">
      <c r="A88"/>
      <c r="Q88" s="22"/>
      <c r="R88"/>
      <c r="S88"/>
      <c r="T88"/>
      <c r="X88"/>
      <c r="Y88"/>
      <c r="Z88"/>
    </row>
    <row r="89" spans="1:26" x14ac:dyDescent="0.2">
      <c r="A89"/>
      <c r="Q89" s="22"/>
      <c r="R89"/>
      <c r="S89"/>
      <c r="T89"/>
      <c r="X89"/>
      <c r="Y89"/>
      <c r="Z89"/>
    </row>
    <row r="90" spans="1:26" x14ac:dyDescent="0.2">
      <c r="A90"/>
      <c r="Q90" s="22"/>
      <c r="R90"/>
      <c r="S90"/>
      <c r="T90"/>
      <c r="X90"/>
      <c r="Y90"/>
      <c r="Z90"/>
    </row>
    <row r="91" spans="1:26" x14ac:dyDescent="0.2">
      <c r="A91"/>
      <c r="Q91" s="22"/>
      <c r="R91"/>
      <c r="S91"/>
      <c r="T91"/>
      <c r="X91"/>
      <c r="Y91"/>
      <c r="Z91"/>
    </row>
    <row r="92" spans="1:26" x14ac:dyDescent="0.2">
      <c r="A92"/>
      <c r="Q92" s="22"/>
      <c r="R92"/>
      <c r="S92"/>
      <c r="T92"/>
      <c r="X92"/>
      <c r="Y92"/>
      <c r="Z92"/>
    </row>
    <row r="93" spans="1:26" x14ac:dyDescent="0.2">
      <c r="A93"/>
      <c r="Q93" s="22"/>
      <c r="R93"/>
      <c r="S93"/>
      <c r="T93"/>
      <c r="X93"/>
      <c r="Y93"/>
      <c r="Z93"/>
    </row>
    <row r="94" spans="1:26" x14ac:dyDescent="0.2">
      <c r="A94"/>
      <c r="Q94" s="22"/>
      <c r="R94"/>
      <c r="S94"/>
      <c r="T94"/>
      <c r="X94"/>
      <c r="Y94"/>
      <c r="Z94"/>
    </row>
    <row r="95" spans="1:26" x14ac:dyDescent="0.2">
      <c r="A95"/>
      <c r="Q95" s="22"/>
      <c r="R95"/>
      <c r="S95"/>
      <c r="T95"/>
      <c r="X95"/>
      <c r="Y95"/>
      <c r="Z95"/>
    </row>
    <row r="96" spans="1:26" x14ac:dyDescent="0.2">
      <c r="A96"/>
      <c r="Q96" s="22"/>
      <c r="R96"/>
      <c r="S96"/>
      <c r="T96"/>
      <c r="X96"/>
      <c r="Y96"/>
      <c r="Z96"/>
    </row>
    <row r="97" spans="1:26" x14ac:dyDescent="0.2">
      <c r="A97"/>
      <c r="Q97" s="22"/>
      <c r="R97"/>
      <c r="S97"/>
      <c r="T97"/>
      <c r="X97"/>
      <c r="Y97"/>
      <c r="Z97"/>
    </row>
    <row r="98" spans="1:26" x14ac:dyDescent="0.2">
      <c r="A98"/>
      <c r="Q98" s="22"/>
      <c r="R98"/>
      <c r="S98"/>
      <c r="T98"/>
      <c r="X98"/>
      <c r="Y98"/>
      <c r="Z98"/>
    </row>
    <row r="99" spans="1:26" x14ac:dyDescent="0.2">
      <c r="A99"/>
      <c r="Q99" s="22"/>
      <c r="R99"/>
      <c r="S99"/>
      <c r="T99"/>
      <c r="X99"/>
      <c r="Y99"/>
      <c r="Z99"/>
    </row>
    <row r="100" spans="1:26" x14ac:dyDescent="0.2">
      <c r="A100"/>
      <c r="Q100" s="22"/>
      <c r="R100"/>
      <c r="S100"/>
      <c r="T100"/>
      <c r="X100"/>
      <c r="Y100"/>
      <c r="Z100"/>
    </row>
    <row r="101" spans="1:26" x14ac:dyDescent="0.2">
      <c r="A101"/>
      <c r="Q101" s="22"/>
      <c r="R101"/>
      <c r="S101"/>
      <c r="T101"/>
      <c r="X101"/>
      <c r="Y101"/>
      <c r="Z101"/>
    </row>
    <row r="102" spans="1:26" x14ac:dyDescent="0.2">
      <c r="A102"/>
      <c r="Q102" s="22"/>
      <c r="R102"/>
      <c r="S102"/>
      <c r="T102"/>
      <c r="X102"/>
      <c r="Y102"/>
      <c r="Z102"/>
    </row>
    <row r="103" spans="1:26" x14ac:dyDescent="0.2">
      <c r="A103"/>
      <c r="Q103" s="22"/>
      <c r="R103"/>
      <c r="S103"/>
      <c r="T103"/>
      <c r="X103"/>
      <c r="Y103"/>
      <c r="Z103"/>
    </row>
    <row r="104" spans="1:26" x14ac:dyDescent="0.2">
      <c r="A104"/>
      <c r="Q104" s="22"/>
      <c r="R104"/>
      <c r="S104"/>
      <c r="T104"/>
      <c r="X104"/>
      <c r="Y104"/>
      <c r="Z104"/>
    </row>
    <row r="105" spans="1:26" x14ac:dyDescent="0.2">
      <c r="A105"/>
      <c r="Q105" s="22"/>
      <c r="R105"/>
      <c r="S105"/>
      <c r="T105"/>
      <c r="X105"/>
      <c r="Y105"/>
      <c r="Z105"/>
    </row>
    <row r="106" spans="1:26" x14ac:dyDescent="0.2">
      <c r="A106"/>
      <c r="Q106" s="22"/>
      <c r="R106"/>
      <c r="S106"/>
      <c r="T106"/>
      <c r="X106"/>
      <c r="Y106"/>
      <c r="Z106"/>
    </row>
    <row r="107" spans="1:26" x14ac:dyDescent="0.2">
      <c r="A107"/>
      <c r="Q107" s="22"/>
      <c r="R107"/>
      <c r="S107"/>
      <c r="T107"/>
      <c r="X107"/>
      <c r="Y107"/>
      <c r="Z107"/>
    </row>
    <row r="108" spans="1:26" x14ac:dyDescent="0.2">
      <c r="A108"/>
      <c r="Q108" s="22"/>
      <c r="R108"/>
      <c r="S108"/>
      <c r="T108"/>
      <c r="X108"/>
      <c r="Y108"/>
      <c r="Z108"/>
    </row>
    <row r="109" spans="1:26" x14ac:dyDescent="0.2">
      <c r="A109"/>
      <c r="Q109" s="22"/>
      <c r="R109"/>
      <c r="S109"/>
      <c r="T109"/>
      <c r="X109"/>
      <c r="Y109"/>
      <c r="Z109"/>
    </row>
    <row r="110" spans="1:26" x14ac:dyDescent="0.2">
      <c r="A110"/>
      <c r="Q110" s="22"/>
      <c r="R110"/>
      <c r="S110"/>
      <c r="T110"/>
      <c r="X110"/>
      <c r="Y110"/>
      <c r="Z110"/>
    </row>
    <row r="111" spans="1:26" x14ac:dyDescent="0.2">
      <c r="A111"/>
      <c r="Q111" s="22"/>
      <c r="R111"/>
      <c r="S111"/>
      <c r="T111"/>
      <c r="X111"/>
      <c r="Y111"/>
      <c r="Z111"/>
    </row>
    <row r="112" spans="1:26" x14ac:dyDescent="0.2">
      <c r="A112"/>
      <c r="Q112" s="22"/>
      <c r="R112"/>
      <c r="S112"/>
      <c r="T112"/>
      <c r="X112"/>
      <c r="Y112"/>
      <c r="Z112"/>
    </row>
    <row r="113" spans="1:26" x14ac:dyDescent="0.2">
      <c r="A113"/>
      <c r="Q113" s="22"/>
      <c r="R113"/>
      <c r="S113"/>
      <c r="T113"/>
      <c r="X113"/>
      <c r="Y113"/>
      <c r="Z113"/>
    </row>
    <row r="114" spans="1:26" x14ac:dyDescent="0.2">
      <c r="A114"/>
      <c r="Q114" s="22"/>
      <c r="R114"/>
      <c r="S114"/>
      <c r="T114"/>
      <c r="X114"/>
      <c r="Y114"/>
      <c r="Z114"/>
    </row>
    <row r="115" spans="1:26" x14ac:dyDescent="0.2">
      <c r="A115"/>
      <c r="Q115" s="22"/>
      <c r="R115"/>
      <c r="S115"/>
      <c r="T115"/>
      <c r="X115"/>
      <c r="Y115"/>
      <c r="Z115"/>
    </row>
    <row r="116" spans="1:26" x14ac:dyDescent="0.2">
      <c r="A116"/>
      <c r="Q116" s="22"/>
      <c r="R116"/>
      <c r="S116"/>
      <c r="T116"/>
      <c r="X116"/>
      <c r="Y116"/>
      <c r="Z116"/>
    </row>
    <row r="117" spans="1:26" x14ac:dyDescent="0.2">
      <c r="A117"/>
      <c r="Q117" s="22"/>
      <c r="R117"/>
      <c r="S117"/>
      <c r="T117"/>
      <c r="X117"/>
      <c r="Y117"/>
      <c r="Z117"/>
    </row>
    <row r="118" spans="1:26" x14ac:dyDescent="0.2">
      <c r="A118"/>
      <c r="Q118" s="22"/>
      <c r="R118"/>
      <c r="S118"/>
      <c r="T118"/>
      <c r="X118"/>
      <c r="Y118"/>
      <c r="Z118"/>
    </row>
    <row r="119" spans="1:26" x14ac:dyDescent="0.2">
      <c r="A119"/>
      <c r="Q119" s="22"/>
      <c r="R119"/>
      <c r="S119"/>
      <c r="T119"/>
      <c r="X119"/>
      <c r="Y119"/>
      <c r="Z119"/>
    </row>
    <row r="120" spans="1:26" x14ac:dyDescent="0.2">
      <c r="A120"/>
      <c r="Q120" s="22"/>
      <c r="R120"/>
      <c r="S120"/>
      <c r="T120"/>
      <c r="X120"/>
      <c r="Y120"/>
      <c r="Z120"/>
    </row>
    <row r="121" spans="1:26" x14ac:dyDescent="0.2">
      <c r="A121"/>
      <c r="Q121" s="22"/>
      <c r="R121"/>
      <c r="S121"/>
      <c r="T121"/>
      <c r="X121"/>
      <c r="Y121"/>
      <c r="Z121"/>
    </row>
    <row r="122" spans="1:26" x14ac:dyDescent="0.2">
      <c r="A122"/>
      <c r="Q122" s="22"/>
      <c r="R122"/>
      <c r="S122"/>
      <c r="T122"/>
      <c r="X122"/>
      <c r="Y122"/>
      <c r="Z122"/>
    </row>
    <row r="123" spans="1:26" x14ac:dyDescent="0.2">
      <c r="A123"/>
      <c r="Q123" s="22"/>
      <c r="R123"/>
      <c r="S123"/>
      <c r="T123"/>
      <c r="X123"/>
      <c r="Y123"/>
      <c r="Z123"/>
    </row>
    <row r="124" spans="1:26" x14ac:dyDescent="0.2">
      <c r="A124"/>
      <c r="Q124" s="22"/>
      <c r="R124"/>
      <c r="S124"/>
      <c r="T124"/>
      <c r="X124"/>
      <c r="Y124"/>
      <c r="Z124"/>
    </row>
    <row r="125" spans="1:26" x14ac:dyDescent="0.2">
      <c r="A125"/>
      <c r="Q125" s="22"/>
      <c r="R125"/>
      <c r="S125"/>
      <c r="T125"/>
      <c r="X125"/>
      <c r="Y125"/>
      <c r="Z125"/>
    </row>
    <row r="126" spans="1:26" x14ac:dyDescent="0.2">
      <c r="A126"/>
      <c r="Q126" s="22"/>
      <c r="R126"/>
      <c r="S126"/>
      <c r="T126"/>
      <c r="X126"/>
      <c r="Y126"/>
      <c r="Z126"/>
    </row>
    <row r="127" spans="1:26" x14ac:dyDescent="0.2">
      <c r="A127"/>
      <c r="Q127" s="22"/>
      <c r="R127"/>
      <c r="S127"/>
      <c r="T127"/>
      <c r="X127"/>
      <c r="Y127"/>
      <c r="Z127"/>
    </row>
    <row r="128" spans="1:26" x14ac:dyDescent="0.2">
      <c r="A128"/>
      <c r="Q128" s="22"/>
      <c r="R128"/>
      <c r="S128"/>
      <c r="T128"/>
      <c r="X128"/>
      <c r="Y128"/>
      <c r="Z128"/>
    </row>
    <row r="129" spans="1:26" x14ac:dyDescent="0.2">
      <c r="A129"/>
      <c r="Q129" s="22"/>
      <c r="R129"/>
      <c r="S129"/>
      <c r="T129"/>
      <c r="X129"/>
      <c r="Y129"/>
      <c r="Z129"/>
    </row>
    <row r="130" spans="1:26" x14ac:dyDescent="0.2">
      <c r="A130"/>
      <c r="Q130" s="22"/>
      <c r="R130"/>
      <c r="S130"/>
      <c r="T130"/>
      <c r="X130"/>
      <c r="Y130"/>
      <c r="Z130"/>
    </row>
    <row r="131" spans="1:26" x14ac:dyDescent="0.2">
      <c r="A131"/>
      <c r="Q131" s="22"/>
      <c r="R131"/>
      <c r="S131"/>
      <c r="T131"/>
      <c r="X131"/>
      <c r="Y131"/>
      <c r="Z131"/>
    </row>
    <row r="132" spans="1:26" x14ac:dyDescent="0.2">
      <c r="A132"/>
      <c r="Q132" s="22"/>
      <c r="R132"/>
      <c r="S132"/>
      <c r="T132"/>
      <c r="X132"/>
      <c r="Y132"/>
      <c r="Z132"/>
    </row>
    <row r="133" spans="1:26" x14ac:dyDescent="0.2">
      <c r="A133"/>
      <c r="Q133" s="22"/>
      <c r="R133"/>
      <c r="S133"/>
      <c r="T133"/>
      <c r="X133"/>
      <c r="Y133"/>
      <c r="Z133"/>
    </row>
    <row r="134" spans="1:26" x14ac:dyDescent="0.2">
      <c r="A134"/>
      <c r="Q134" s="22"/>
      <c r="R134"/>
      <c r="S134"/>
      <c r="T134"/>
      <c r="X134"/>
      <c r="Y134"/>
      <c r="Z134"/>
    </row>
    <row r="135" spans="1:26" x14ac:dyDescent="0.2">
      <c r="A135"/>
      <c r="Q135" s="22"/>
      <c r="R135"/>
      <c r="S135"/>
      <c r="T135"/>
      <c r="X135"/>
      <c r="Y135"/>
      <c r="Z135"/>
    </row>
    <row r="136" spans="1:26" x14ac:dyDescent="0.2">
      <c r="A136"/>
      <c r="Q136" s="22"/>
      <c r="R136"/>
      <c r="S136"/>
      <c r="T136"/>
      <c r="X136"/>
      <c r="Y136"/>
      <c r="Z136"/>
    </row>
    <row r="137" spans="1:26" x14ac:dyDescent="0.2">
      <c r="A137"/>
      <c r="Q137" s="22"/>
      <c r="R137"/>
      <c r="S137"/>
      <c r="T137"/>
      <c r="X137"/>
      <c r="Y137"/>
      <c r="Z137"/>
    </row>
    <row r="138" spans="1:26" x14ac:dyDescent="0.2">
      <c r="A138"/>
      <c r="Q138" s="22"/>
      <c r="R138"/>
      <c r="S138"/>
      <c r="T138"/>
      <c r="X138"/>
      <c r="Y138"/>
      <c r="Z138"/>
    </row>
    <row r="139" spans="1:26" x14ac:dyDescent="0.2">
      <c r="A139"/>
      <c r="Q139" s="22"/>
      <c r="R139"/>
      <c r="S139"/>
      <c r="T139"/>
      <c r="X139"/>
      <c r="Y139"/>
      <c r="Z139"/>
    </row>
    <row r="140" spans="1:26" x14ac:dyDescent="0.2">
      <c r="A140"/>
      <c r="Q140" s="22"/>
      <c r="R140"/>
      <c r="S140"/>
      <c r="T140"/>
      <c r="X140"/>
      <c r="Y140"/>
      <c r="Z140"/>
    </row>
    <row r="141" spans="1:26" x14ac:dyDescent="0.2">
      <c r="A141"/>
      <c r="Q141" s="22"/>
      <c r="R141"/>
      <c r="S141"/>
      <c r="T141"/>
      <c r="X141"/>
      <c r="Y141"/>
      <c r="Z141"/>
    </row>
    <row r="142" spans="1:26" x14ac:dyDescent="0.2">
      <c r="A142"/>
      <c r="Q142" s="22"/>
      <c r="R142"/>
      <c r="S142"/>
      <c r="T142"/>
      <c r="X142"/>
      <c r="Y142"/>
      <c r="Z142"/>
    </row>
    <row r="143" spans="1:26" x14ac:dyDescent="0.2">
      <c r="A143"/>
      <c r="Q143" s="22"/>
      <c r="R143"/>
      <c r="S143"/>
      <c r="T143"/>
      <c r="X143"/>
      <c r="Y143"/>
      <c r="Z143"/>
    </row>
    <row r="144" spans="1:26" x14ac:dyDescent="0.2">
      <c r="A144"/>
      <c r="Q144" s="22"/>
      <c r="R144"/>
      <c r="S144"/>
      <c r="T144"/>
      <c r="X144"/>
      <c r="Y144"/>
      <c r="Z144"/>
    </row>
    <row r="145" spans="1:26" x14ac:dyDescent="0.2">
      <c r="A145"/>
      <c r="Q145" s="22"/>
      <c r="R145"/>
      <c r="S145"/>
      <c r="T145"/>
      <c r="X145"/>
      <c r="Y145"/>
      <c r="Z145"/>
    </row>
    <row r="146" spans="1:26" x14ac:dyDescent="0.2">
      <c r="A146"/>
      <c r="Q146" s="22"/>
      <c r="R146"/>
      <c r="S146"/>
      <c r="T146"/>
      <c r="X146"/>
      <c r="Y146"/>
      <c r="Z146"/>
    </row>
    <row r="147" spans="1:26" x14ac:dyDescent="0.2">
      <c r="A147"/>
      <c r="Q147" s="22"/>
      <c r="R147"/>
      <c r="S147"/>
      <c r="T147"/>
      <c r="X147"/>
      <c r="Y147"/>
      <c r="Z147"/>
    </row>
    <row r="148" spans="1:26" x14ac:dyDescent="0.2">
      <c r="A148"/>
      <c r="Q148" s="22"/>
      <c r="R148"/>
      <c r="S148"/>
      <c r="T148"/>
      <c r="X148"/>
      <c r="Y148"/>
      <c r="Z148"/>
    </row>
    <row r="149" spans="1:26" x14ac:dyDescent="0.2">
      <c r="A149"/>
      <c r="Q149" s="22"/>
      <c r="R149"/>
      <c r="S149"/>
      <c r="T149"/>
      <c r="X149"/>
      <c r="Y149"/>
      <c r="Z149"/>
    </row>
    <row r="150" spans="1:26" x14ac:dyDescent="0.2">
      <c r="A150"/>
      <c r="Q150" s="22"/>
      <c r="R150"/>
      <c r="S150"/>
      <c r="T150"/>
      <c r="X150"/>
      <c r="Y150"/>
      <c r="Z150"/>
    </row>
    <row r="151" spans="1:26" x14ac:dyDescent="0.2">
      <c r="A151"/>
      <c r="Q151" s="22"/>
      <c r="R151"/>
      <c r="S151"/>
      <c r="T151"/>
      <c r="X151"/>
      <c r="Y151"/>
      <c r="Z151"/>
    </row>
    <row r="152" spans="1:26" x14ac:dyDescent="0.2">
      <c r="A152"/>
      <c r="Q152" s="22"/>
      <c r="R152"/>
      <c r="S152"/>
      <c r="T152"/>
      <c r="X152"/>
      <c r="Y152"/>
      <c r="Z152"/>
    </row>
    <row r="153" spans="1:26" x14ac:dyDescent="0.2">
      <c r="A153"/>
      <c r="Q153" s="22"/>
      <c r="R153"/>
      <c r="S153"/>
      <c r="T153"/>
      <c r="X153"/>
      <c r="Y153"/>
      <c r="Z153"/>
    </row>
    <row r="154" spans="1:26" x14ac:dyDescent="0.2">
      <c r="A154"/>
      <c r="Q154" s="22"/>
      <c r="R154"/>
      <c r="S154"/>
      <c r="T154"/>
      <c r="X154"/>
      <c r="Y154"/>
      <c r="Z154"/>
    </row>
    <row r="155" spans="1:26" x14ac:dyDescent="0.2">
      <c r="A155"/>
      <c r="Q155" s="22"/>
      <c r="R155"/>
      <c r="S155"/>
      <c r="T155"/>
      <c r="X155"/>
      <c r="Y155"/>
      <c r="Z155"/>
    </row>
    <row r="156" spans="1:26" x14ac:dyDescent="0.2">
      <c r="A156"/>
      <c r="Q156" s="22"/>
      <c r="R156"/>
      <c r="S156"/>
      <c r="T156"/>
      <c r="X156"/>
      <c r="Y156"/>
      <c r="Z156"/>
    </row>
    <row r="157" spans="1:26" x14ac:dyDescent="0.2">
      <c r="A157"/>
      <c r="Q157" s="22"/>
      <c r="R157"/>
      <c r="S157"/>
      <c r="T157"/>
      <c r="X157"/>
      <c r="Y157"/>
      <c r="Z157"/>
    </row>
    <row r="158" spans="1:26" x14ac:dyDescent="0.2">
      <c r="A158"/>
      <c r="Q158" s="22"/>
      <c r="R158"/>
      <c r="S158"/>
      <c r="T158"/>
      <c r="X158"/>
      <c r="Y158"/>
      <c r="Z158"/>
    </row>
    <row r="159" spans="1:26" x14ac:dyDescent="0.2">
      <c r="A159"/>
      <c r="Q159" s="22"/>
      <c r="R159"/>
      <c r="S159"/>
      <c r="T159"/>
      <c r="X159"/>
      <c r="Y159"/>
      <c r="Z159"/>
    </row>
    <row r="160" spans="1:26" x14ac:dyDescent="0.2">
      <c r="A160"/>
      <c r="Q160" s="22"/>
      <c r="R160"/>
      <c r="S160"/>
      <c r="T160"/>
      <c r="X160"/>
      <c r="Y160"/>
      <c r="Z160"/>
    </row>
    <row r="161" spans="1:26" x14ac:dyDescent="0.2">
      <c r="A161"/>
      <c r="Q161" s="22"/>
      <c r="R161"/>
      <c r="S161"/>
      <c r="T161"/>
      <c r="X161"/>
      <c r="Y161"/>
      <c r="Z161"/>
    </row>
    <row r="162" spans="1:26" x14ac:dyDescent="0.2">
      <c r="A162"/>
      <c r="Q162" s="22"/>
      <c r="R162"/>
      <c r="S162"/>
      <c r="T162"/>
      <c r="X162"/>
      <c r="Y162"/>
      <c r="Z162"/>
    </row>
    <row r="163" spans="1:26" x14ac:dyDescent="0.2">
      <c r="A163"/>
      <c r="Q163" s="22"/>
      <c r="R163"/>
      <c r="S163"/>
      <c r="T163"/>
      <c r="X163"/>
      <c r="Y163"/>
      <c r="Z163"/>
    </row>
    <row r="164" spans="1:26" x14ac:dyDescent="0.2">
      <c r="A164"/>
      <c r="Q164" s="22"/>
      <c r="R164"/>
      <c r="S164"/>
      <c r="T164"/>
      <c r="X164"/>
      <c r="Y164"/>
      <c r="Z164"/>
    </row>
    <row r="165" spans="1:26" x14ac:dyDescent="0.2">
      <c r="A165"/>
      <c r="Q165" s="22"/>
      <c r="R165"/>
      <c r="S165"/>
      <c r="T165"/>
      <c r="X165"/>
      <c r="Y165"/>
      <c r="Z165"/>
    </row>
    <row r="166" spans="1:26" x14ac:dyDescent="0.2">
      <c r="A166"/>
      <c r="Q166" s="22"/>
      <c r="R166"/>
      <c r="S166"/>
      <c r="T166"/>
      <c r="X166"/>
      <c r="Y166"/>
      <c r="Z166"/>
    </row>
    <row r="167" spans="1:26" x14ac:dyDescent="0.2">
      <c r="A167"/>
      <c r="Q167" s="22"/>
      <c r="R167"/>
      <c r="S167"/>
      <c r="T167"/>
      <c r="X167"/>
      <c r="Y167"/>
      <c r="Z167"/>
    </row>
    <row r="168" spans="1:26" x14ac:dyDescent="0.2">
      <c r="A168"/>
      <c r="Q168" s="22"/>
      <c r="R168"/>
      <c r="S168"/>
      <c r="T168"/>
      <c r="X168"/>
      <c r="Y168"/>
      <c r="Z168"/>
    </row>
    <row r="169" spans="1:26" x14ac:dyDescent="0.2">
      <c r="A169"/>
      <c r="Q169" s="22"/>
      <c r="R169"/>
      <c r="S169"/>
      <c r="T169"/>
      <c r="X169"/>
      <c r="Y169"/>
      <c r="Z169"/>
    </row>
    <row r="170" spans="1:26" x14ac:dyDescent="0.2">
      <c r="A170"/>
      <c r="Q170" s="22"/>
      <c r="R170"/>
      <c r="S170"/>
      <c r="T170"/>
      <c r="X170"/>
      <c r="Y170"/>
      <c r="Z170"/>
    </row>
    <row r="171" spans="1:26" x14ac:dyDescent="0.2">
      <c r="A171"/>
      <c r="Q171" s="22"/>
      <c r="R171"/>
      <c r="S171"/>
      <c r="T171"/>
      <c r="X171"/>
      <c r="Y171"/>
      <c r="Z171"/>
    </row>
    <row r="172" spans="1:26" x14ac:dyDescent="0.2">
      <c r="A172"/>
      <c r="Q172" s="22"/>
      <c r="R172"/>
      <c r="S172"/>
      <c r="T172"/>
      <c r="X172"/>
      <c r="Y172"/>
      <c r="Z172"/>
    </row>
    <row r="173" spans="1:26" x14ac:dyDescent="0.2">
      <c r="A173"/>
      <c r="Q173" s="22"/>
      <c r="R173"/>
      <c r="S173"/>
      <c r="T173"/>
      <c r="X173"/>
      <c r="Y173"/>
      <c r="Z173"/>
    </row>
    <row r="174" spans="1:26" x14ac:dyDescent="0.2">
      <c r="A174"/>
      <c r="Q174" s="22"/>
      <c r="R174"/>
      <c r="S174"/>
      <c r="T174"/>
      <c r="X174"/>
      <c r="Y174"/>
      <c r="Z174"/>
    </row>
    <row r="175" spans="1:26" x14ac:dyDescent="0.2">
      <c r="A175"/>
      <c r="Q175" s="22"/>
      <c r="R175"/>
      <c r="S175"/>
      <c r="T175"/>
      <c r="X175"/>
      <c r="Y175"/>
      <c r="Z175"/>
    </row>
    <row r="176" spans="1:26" x14ac:dyDescent="0.2">
      <c r="A176"/>
      <c r="Q176" s="22"/>
      <c r="R176"/>
      <c r="S176"/>
      <c r="T176"/>
      <c r="X176"/>
      <c r="Y176"/>
      <c r="Z176"/>
    </row>
    <row r="177" spans="1:26" x14ac:dyDescent="0.2">
      <c r="A177"/>
      <c r="Q177" s="22"/>
      <c r="R177"/>
      <c r="S177"/>
      <c r="T177"/>
      <c r="X177"/>
      <c r="Y177"/>
      <c r="Z177"/>
    </row>
    <row r="178" spans="1:26" x14ac:dyDescent="0.2">
      <c r="A178"/>
      <c r="Q178" s="22"/>
      <c r="R178"/>
      <c r="S178"/>
      <c r="T178"/>
      <c r="X178"/>
      <c r="Y178"/>
      <c r="Z178"/>
    </row>
    <row r="179" spans="1:26" x14ac:dyDescent="0.2">
      <c r="A179"/>
      <c r="Q179" s="22"/>
      <c r="R179"/>
      <c r="S179"/>
      <c r="T179"/>
      <c r="X179"/>
      <c r="Y179"/>
      <c r="Z179"/>
    </row>
    <row r="180" spans="1:26" x14ac:dyDescent="0.2">
      <c r="A180"/>
      <c r="Q180" s="22"/>
      <c r="R180"/>
      <c r="S180"/>
      <c r="T180"/>
      <c r="X180"/>
      <c r="Y180"/>
      <c r="Z180"/>
    </row>
    <row r="181" spans="1:26" x14ac:dyDescent="0.2">
      <c r="A181"/>
      <c r="Q181" s="22"/>
      <c r="R181"/>
      <c r="S181"/>
      <c r="T181"/>
      <c r="X181"/>
      <c r="Y181"/>
      <c r="Z181"/>
    </row>
    <row r="182" spans="1:26" x14ac:dyDescent="0.2">
      <c r="A182"/>
      <c r="Q182" s="22"/>
      <c r="R182"/>
      <c r="S182"/>
      <c r="T182"/>
      <c r="X182"/>
      <c r="Y182"/>
      <c r="Z182"/>
    </row>
    <row r="183" spans="1:26" x14ac:dyDescent="0.2">
      <c r="A183"/>
      <c r="Q183" s="22"/>
      <c r="R183"/>
      <c r="S183"/>
      <c r="T183"/>
      <c r="X183"/>
      <c r="Y183"/>
      <c r="Z183"/>
    </row>
    <row r="184" spans="1:26" x14ac:dyDescent="0.2">
      <c r="A184"/>
      <c r="Q184" s="22"/>
      <c r="R184"/>
      <c r="S184"/>
      <c r="T184"/>
      <c r="X184"/>
      <c r="Y184"/>
      <c r="Z184"/>
    </row>
    <row r="185" spans="1:26" x14ac:dyDescent="0.2">
      <c r="A185"/>
      <c r="Q185" s="22"/>
      <c r="R185"/>
      <c r="S185"/>
      <c r="T185"/>
      <c r="X185"/>
      <c r="Y185"/>
      <c r="Z185"/>
    </row>
    <row r="186" spans="1:26" x14ac:dyDescent="0.2">
      <c r="A186"/>
      <c r="Q186" s="22"/>
      <c r="R186"/>
      <c r="S186"/>
      <c r="T186"/>
      <c r="X186"/>
      <c r="Y186"/>
      <c r="Z186"/>
    </row>
    <row r="187" spans="1:26" x14ac:dyDescent="0.2">
      <c r="A187"/>
      <c r="Q187" s="22"/>
      <c r="R187"/>
      <c r="S187"/>
      <c r="T187"/>
      <c r="X187"/>
      <c r="Y187"/>
      <c r="Z187"/>
    </row>
    <row r="188" spans="1:26" x14ac:dyDescent="0.2">
      <c r="A188"/>
      <c r="Q188" s="22"/>
      <c r="R188"/>
      <c r="S188"/>
      <c r="T188"/>
      <c r="X188"/>
      <c r="Y188"/>
      <c r="Z188"/>
    </row>
    <row r="189" spans="1:26" x14ac:dyDescent="0.2">
      <c r="A189"/>
      <c r="Q189" s="22"/>
      <c r="R189"/>
      <c r="S189"/>
      <c r="T189"/>
      <c r="X189"/>
      <c r="Y189"/>
      <c r="Z189"/>
    </row>
    <row r="190" spans="1:26" x14ac:dyDescent="0.2">
      <c r="A190"/>
      <c r="Q190" s="22"/>
      <c r="R190"/>
      <c r="S190"/>
      <c r="T190"/>
      <c r="X190"/>
      <c r="Y190"/>
      <c r="Z190"/>
    </row>
    <row r="191" spans="1:26" x14ac:dyDescent="0.2">
      <c r="A191"/>
      <c r="Q191" s="22"/>
      <c r="R191"/>
      <c r="S191"/>
      <c r="T191"/>
      <c r="X191"/>
      <c r="Y191"/>
      <c r="Z191"/>
    </row>
    <row r="192" spans="1:26" x14ac:dyDescent="0.2">
      <c r="A192"/>
      <c r="Q192" s="22"/>
      <c r="R192"/>
      <c r="S192"/>
      <c r="T192"/>
      <c r="X192"/>
      <c r="Y192"/>
      <c r="Z192"/>
    </row>
    <row r="193" spans="1:26" x14ac:dyDescent="0.2">
      <c r="A193"/>
      <c r="Q193" s="22"/>
      <c r="R193"/>
      <c r="S193"/>
      <c r="T193"/>
      <c r="X193"/>
      <c r="Y193"/>
      <c r="Z193"/>
    </row>
    <row r="194" spans="1:26" x14ac:dyDescent="0.2">
      <c r="A194"/>
      <c r="Q194" s="22"/>
      <c r="R194"/>
      <c r="S194"/>
      <c r="T194"/>
      <c r="X194"/>
      <c r="Y194"/>
      <c r="Z194"/>
    </row>
    <row r="195" spans="1:26" x14ac:dyDescent="0.2">
      <c r="A195"/>
      <c r="Q195" s="22"/>
      <c r="R195"/>
      <c r="S195"/>
      <c r="T195"/>
      <c r="X195"/>
      <c r="Y195"/>
      <c r="Z195"/>
    </row>
    <row r="196" spans="1:26" x14ac:dyDescent="0.2">
      <c r="A196"/>
      <c r="Q196" s="22"/>
      <c r="R196"/>
      <c r="S196"/>
      <c r="T196"/>
      <c r="X196"/>
      <c r="Y196"/>
      <c r="Z196"/>
    </row>
    <row r="197" spans="1:26" x14ac:dyDescent="0.2">
      <c r="A197"/>
      <c r="Q197" s="22"/>
      <c r="R197"/>
      <c r="S197"/>
      <c r="T197"/>
      <c r="X197"/>
      <c r="Y197"/>
      <c r="Z197"/>
    </row>
    <row r="198" spans="1:26" x14ac:dyDescent="0.2">
      <c r="A198"/>
      <c r="Q198" s="22"/>
      <c r="R198"/>
      <c r="S198"/>
      <c r="T198"/>
      <c r="X198"/>
      <c r="Y198"/>
      <c r="Z198"/>
    </row>
    <row r="199" spans="1:26" x14ac:dyDescent="0.2">
      <c r="A199"/>
      <c r="Q199" s="22"/>
      <c r="R199"/>
      <c r="S199"/>
      <c r="T199"/>
      <c r="X199"/>
      <c r="Y199"/>
      <c r="Z199"/>
    </row>
    <row r="200" spans="1:26" x14ac:dyDescent="0.2">
      <c r="A200"/>
      <c r="Q200" s="22"/>
      <c r="R200"/>
      <c r="S200"/>
      <c r="T200"/>
      <c r="X200"/>
      <c r="Y200"/>
      <c r="Z200"/>
    </row>
    <row r="201" spans="1:26" x14ac:dyDescent="0.2">
      <c r="A201"/>
      <c r="Q201" s="22"/>
      <c r="R201"/>
      <c r="S201"/>
      <c r="T201"/>
      <c r="X201"/>
      <c r="Y201"/>
      <c r="Z201"/>
    </row>
    <row r="202" spans="1:26" x14ac:dyDescent="0.2">
      <c r="A202"/>
      <c r="Q202" s="22"/>
      <c r="R202"/>
      <c r="S202"/>
      <c r="T202"/>
      <c r="X202"/>
      <c r="Y202"/>
      <c r="Z202"/>
    </row>
    <row r="203" spans="1:26" x14ac:dyDescent="0.2">
      <c r="A203"/>
      <c r="Q203" s="22"/>
      <c r="R203"/>
      <c r="S203"/>
      <c r="T203"/>
      <c r="X203"/>
      <c r="Y203"/>
      <c r="Z203"/>
    </row>
    <row r="204" spans="1:26" x14ac:dyDescent="0.2">
      <c r="A204"/>
      <c r="Q204" s="22"/>
      <c r="R204"/>
      <c r="S204"/>
      <c r="T204"/>
      <c r="X204"/>
      <c r="Y204"/>
      <c r="Z204"/>
    </row>
    <row r="205" spans="1:26" x14ac:dyDescent="0.2">
      <c r="A205"/>
      <c r="Q205" s="22"/>
      <c r="R205"/>
      <c r="S205"/>
      <c r="T205"/>
      <c r="X205"/>
      <c r="Y205"/>
      <c r="Z205"/>
    </row>
    <row r="206" spans="1:26" x14ac:dyDescent="0.2">
      <c r="A206"/>
      <c r="Q206" s="22"/>
      <c r="R206"/>
      <c r="S206"/>
      <c r="T206"/>
      <c r="X206"/>
      <c r="Y206"/>
      <c r="Z206"/>
    </row>
    <row r="207" spans="1:26" x14ac:dyDescent="0.2">
      <c r="A207"/>
      <c r="Q207" s="22"/>
      <c r="R207"/>
      <c r="S207"/>
      <c r="T207"/>
      <c r="X207"/>
      <c r="Y207"/>
      <c r="Z207"/>
    </row>
    <row r="208" spans="1:26" x14ac:dyDescent="0.2">
      <c r="A208"/>
      <c r="Q208" s="22"/>
      <c r="R208"/>
      <c r="S208"/>
      <c r="T208"/>
      <c r="X208"/>
      <c r="Y208"/>
      <c r="Z208"/>
    </row>
    <row r="209" spans="1:26" x14ac:dyDescent="0.2">
      <c r="A209"/>
      <c r="Q209" s="22"/>
      <c r="R209"/>
      <c r="S209"/>
      <c r="T209"/>
      <c r="X209"/>
      <c r="Y209"/>
      <c r="Z209"/>
    </row>
    <row r="210" spans="1:26" x14ac:dyDescent="0.2">
      <c r="A210"/>
      <c r="Q210" s="22"/>
      <c r="R210"/>
      <c r="S210"/>
      <c r="T210"/>
      <c r="X210"/>
      <c r="Y210"/>
      <c r="Z210"/>
    </row>
    <row r="211" spans="1:26" x14ac:dyDescent="0.2">
      <c r="A211"/>
      <c r="Q211" s="22"/>
      <c r="R211"/>
      <c r="S211"/>
      <c r="T211"/>
      <c r="X211"/>
      <c r="Y211"/>
      <c r="Z211"/>
    </row>
    <row r="212" spans="1:26" x14ac:dyDescent="0.2">
      <c r="A212"/>
      <c r="Q212" s="22"/>
      <c r="R212"/>
      <c r="S212"/>
      <c r="T212"/>
      <c r="X212"/>
      <c r="Y212"/>
      <c r="Z212"/>
    </row>
    <row r="213" spans="1:26" ht="14.25" x14ac:dyDescent="0.2">
      <c r="Q213" s="359"/>
      <c r="R213" s="130"/>
      <c r="S213" s="130"/>
    </row>
  </sheetData>
  <phoneticPr fontId="34" type="noConversion"/>
  <printOptions horizontalCentered="1" verticalCentered="1"/>
  <pageMargins left="0.25" right="0.25" top="0.75" bottom="0.75" header="0.3" footer="0.3"/>
  <pageSetup scale="55" orientation="landscape" r:id="rId1"/>
  <headerFooter alignWithMargins="0">
    <oddHeader>&amp;C&amp;"Arial,Bold Italic"&amp;14FY 2024 General Fund Budget Revenues</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V242"/>
  <sheetViews>
    <sheetView tabSelected="1" zoomScaleNormal="100" zoomScaleSheetLayoutView="50" workbookViewId="0">
      <pane ySplit="1" topLeftCell="A187" activePane="bottomLeft" state="frozen"/>
      <selection pane="bottomLeft" activeCell="D174" sqref="D174"/>
    </sheetView>
  </sheetViews>
  <sheetFormatPr defaultColWidth="8.85546875" defaultRowHeight="12.75" x14ac:dyDescent="0.2"/>
  <cols>
    <col min="1" max="1" width="23.7109375" style="115" customWidth="1"/>
    <col min="2" max="2" width="40.28515625" style="84" bestFit="1" customWidth="1"/>
    <col min="3" max="3" width="14.42578125" style="127" customWidth="1"/>
    <col min="4" max="4" width="14.7109375" style="458" customWidth="1"/>
    <col min="5" max="5" width="19" style="127" hidden="1" customWidth="1"/>
    <col min="6" max="6" width="15.28515625" style="127" customWidth="1"/>
    <col min="7" max="7" width="12.140625" style="127" bestFit="1" customWidth="1"/>
    <col min="8" max="8" width="11.5703125" style="127" customWidth="1"/>
    <col min="9" max="9" width="12.42578125" style="127" customWidth="1"/>
    <col min="10" max="10" width="11.5703125" style="127" hidden="1" customWidth="1"/>
    <col min="11" max="11" width="15.28515625" style="127" customWidth="1"/>
    <col min="12" max="13" width="14.28515625" style="127" customWidth="1"/>
    <col min="14" max="14" width="11.85546875" style="115" bestFit="1" customWidth="1"/>
    <col min="15" max="15" width="61.5703125" style="77" hidden="1" customWidth="1"/>
    <col min="16" max="16" width="63.140625" style="46" hidden="1" customWidth="1"/>
    <col min="17" max="17" width="63.140625" style="46" customWidth="1"/>
    <col min="18" max="16384" width="8.85546875" style="46"/>
  </cols>
  <sheetData>
    <row r="1" spans="1:17" s="43" customFormat="1" ht="43.5" thickBot="1" x14ac:dyDescent="0.25">
      <c r="A1" s="319" t="s">
        <v>373</v>
      </c>
      <c r="B1" s="320" t="s">
        <v>55</v>
      </c>
      <c r="C1" s="321" t="s">
        <v>578</v>
      </c>
      <c r="D1" s="321" t="s">
        <v>579</v>
      </c>
      <c r="E1" s="321" t="s">
        <v>481</v>
      </c>
      <c r="F1" s="321" t="s">
        <v>507</v>
      </c>
      <c r="G1" s="321" t="s">
        <v>564</v>
      </c>
      <c r="H1" s="322" t="s">
        <v>551</v>
      </c>
      <c r="I1" s="321" t="s">
        <v>552</v>
      </c>
      <c r="J1" s="322" t="s">
        <v>553</v>
      </c>
      <c r="K1" s="323" t="s">
        <v>56</v>
      </c>
      <c r="L1" s="463" t="s">
        <v>557</v>
      </c>
      <c r="M1" s="463" t="s">
        <v>565</v>
      </c>
      <c r="N1" s="324" t="s">
        <v>376</v>
      </c>
      <c r="O1" s="325" t="s">
        <v>441</v>
      </c>
      <c r="P1" s="464" t="s">
        <v>566</v>
      </c>
      <c r="Q1" s="464" t="s">
        <v>605</v>
      </c>
    </row>
    <row r="2" spans="1:17" x14ac:dyDescent="0.2">
      <c r="A2" s="338" t="s">
        <v>472</v>
      </c>
      <c r="B2" s="332"/>
      <c r="C2" s="178"/>
      <c r="D2" s="422"/>
      <c r="E2" s="178"/>
      <c r="F2" s="333"/>
      <c r="G2" s="349"/>
      <c r="H2" s="334"/>
      <c r="I2" s="178"/>
      <c r="J2" s="178"/>
      <c r="K2" s="178"/>
      <c r="L2" s="178"/>
      <c r="M2" s="178"/>
      <c r="N2" s="178"/>
      <c r="O2" s="335"/>
      <c r="P2" s="335"/>
      <c r="Q2" s="335"/>
    </row>
    <row r="3" spans="1:17" x14ac:dyDescent="0.2">
      <c r="A3" s="336" t="s">
        <v>473</v>
      </c>
      <c r="B3" s="337" t="s">
        <v>57</v>
      </c>
      <c r="C3" s="68">
        <v>12000</v>
      </c>
      <c r="D3" s="431"/>
      <c r="E3" s="68"/>
      <c r="F3" s="68">
        <f>SUM(C3:E3)</f>
        <v>12000</v>
      </c>
      <c r="G3" s="367">
        <v>3000</v>
      </c>
      <c r="H3" s="367">
        <v>3000</v>
      </c>
      <c r="I3" s="367">
        <v>3000</v>
      </c>
      <c r="J3" s="367"/>
      <c r="K3" s="48">
        <f>SUM(G3:J3)</f>
        <v>9000</v>
      </c>
      <c r="L3" s="60">
        <f>C3-K3</f>
        <v>3000</v>
      </c>
      <c r="M3" s="60">
        <f>F3-K3</f>
        <v>3000</v>
      </c>
      <c r="N3" s="50">
        <f>K3/F3</f>
        <v>0.75</v>
      </c>
      <c r="O3" s="189"/>
      <c r="P3" s="189"/>
      <c r="Q3" s="189"/>
    </row>
    <row r="4" spans="1:17" x14ac:dyDescent="0.2">
      <c r="A4" s="242" t="s">
        <v>58</v>
      </c>
      <c r="B4" s="243" t="s">
        <v>59</v>
      </c>
      <c r="C4" s="145">
        <v>960</v>
      </c>
      <c r="D4" s="432"/>
      <c r="E4" s="145"/>
      <c r="F4" s="145">
        <f t="shared" ref="F4:F67" si="0">SUM(C4:E4)</f>
        <v>960</v>
      </c>
      <c r="G4" s="368">
        <v>229.5</v>
      </c>
      <c r="H4" s="368">
        <v>229.5</v>
      </c>
      <c r="I4" s="367">
        <v>229.5</v>
      </c>
      <c r="J4" s="367"/>
      <c r="K4" s="48">
        <f t="shared" ref="K4:K67" si="1">SUM(G4:J4)</f>
        <v>688.5</v>
      </c>
      <c r="L4" s="47">
        <f t="shared" ref="L4:L67" si="2">C4-K4</f>
        <v>271.5</v>
      </c>
      <c r="M4" s="47">
        <f>F4-K4</f>
        <v>271.5</v>
      </c>
      <c r="N4" s="52">
        <f>K4/F4</f>
        <v>0.71718749999999998</v>
      </c>
      <c r="O4" s="189"/>
      <c r="P4" s="189"/>
      <c r="Q4" s="189"/>
    </row>
    <row r="5" spans="1:17" x14ac:dyDescent="0.2">
      <c r="A5" s="242" t="s">
        <v>60</v>
      </c>
      <c r="B5" s="243" t="s">
        <v>61</v>
      </c>
      <c r="C5" s="145">
        <v>2000</v>
      </c>
      <c r="D5" s="432"/>
      <c r="E5" s="145"/>
      <c r="F5" s="145">
        <f t="shared" si="0"/>
        <v>2000</v>
      </c>
      <c r="G5" s="368">
        <v>0</v>
      </c>
      <c r="H5" s="368">
        <v>0</v>
      </c>
      <c r="I5" s="367">
        <v>0</v>
      </c>
      <c r="J5" s="367"/>
      <c r="K5" s="48">
        <f t="shared" si="1"/>
        <v>0</v>
      </c>
      <c r="L5" s="47">
        <f t="shared" si="2"/>
        <v>2000</v>
      </c>
      <c r="M5" s="47">
        <f>F5-K5</f>
        <v>2000</v>
      </c>
      <c r="N5" s="52">
        <f>K5/F5</f>
        <v>0</v>
      </c>
      <c r="O5" s="189"/>
      <c r="P5" s="189"/>
      <c r="Q5" s="189"/>
    </row>
    <row r="6" spans="1:17" x14ac:dyDescent="0.2">
      <c r="A6" s="51" t="s">
        <v>62</v>
      </c>
      <c r="B6" s="53" t="s">
        <v>63</v>
      </c>
      <c r="C6" s="145">
        <v>100</v>
      </c>
      <c r="D6" s="433"/>
      <c r="E6" s="147"/>
      <c r="F6" s="145">
        <f t="shared" si="0"/>
        <v>100</v>
      </c>
      <c r="G6" s="369">
        <v>0</v>
      </c>
      <c r="H6" s="369">
        <v>0</v>
      </c>
      <c r="I6" s="392">
        <v>0</v>
      </c>
      <c r="J6" s="392"/>
      <c r="K6" s="48">
        <f t="shared" si="1"/>
        <v>0</v>
      </c>
      <c r="L6" s="47">
        <f t="shared" si="2"/>
        <v>100</v>
      </c>
      <c r="M6" s="47">
        <f>F6-K6</f>
        <v>100</v>
      </c>
      <c r="N6" s="52">
        <f>K6/F6</f>
        <v>0</v>
      </c>
      <c r="O6" s="189"/>
      <c r="P6" s="189"/>
      <c r="Q6" s="189"/>
    </row>
    <row r="7" spans="1:17" s="57" customFormat="1" ht="13.5" thickBot="1" x14ac:dyDescent="0.25">
      <c r="A7" s="190"/>
      <c r="B7" s="427" t="s">
        <v>64</v>
      </c>
      <c r="C7" s="417">
        <v>15060</v>
      </c>
      <c r="D7" s="447"/>
      <c r="E7" s="162"/>
      <c r="F7" s="347">
        <f t="shared" si="0"/>
        <v>15060</v>
      </c>
      <c r="G7" s="371">
        <v>3229.5</v>
      </c>
      <c r="H7" s="370">
        <v>3229.5</v>
      </c>
      <c r="I7" s="370">
        <v>3229.5</v>
      </c>
      <c r="J7" s="370"/>
      <c r="K7" s="163">
        <f t="shared" si="1"/>
        <v>9688.5</v>
      </c>
      <c r="L7" s="400">
        <f t="shared" si="2"/>
        <v>5371.5</v>
      </c>
      <c r="M7" s="400">
        <f>F7-K7</f>
        <v>5371.5</v>
      </c>
      <c r="N7" s="399">
        <f>K7/F7</f>
        <v>0.64332669322709168</v>
      </c>
      <c r="O7" s="339"/>
      <c r="P7" s="339"/>
      <c r="Q7" s="339"/>
    </row>
    <row r="8" spans="1:17" x14ac:dyDescent="0.2">
      <c r="A8" s="191" t="s">
        <v>65</v>
      </c>
      <c r="B8" s="58"/>
      <c r="C8" s="59"/>
      <c r="D8" s="434"/>
      <c r="E8" s="59"/>
      <c r="F8" s="68"/>
      <c r="G8" s="373"/>
      <c r="H8" s="372"/>
      <c r="I8" s="373"/>
      <c r="J8" s="373"/>
      <c r="K8" s="318"/>
      <c r="L8" s="59"/>
      <c r="M8" s="59"/>
      <c r="N8" s="184"/>
      <c r="O8" s="187"/>
      <c r="P8" s="187"/>
      <c r="Q8" s="187"/>
    </row>
    <row r="9" spans="1:17" x14ac:dyDescent="0.2">
      <c r="A9" s="247" t="s">
        <v>66</v>
      </c>
      <c r="B9" s="244" t="s">
        <v>67</v>
      </c>
      <c r="C9" s="145">
        <v>60000</v>
      </c>
      <c r="D9" s="431"/>
      <c r="E9" s="68"/>
      <c r="F9" s="145">
        <f t="shared" si="0"/>
        <v>60000</v>
      </c>
      <c r="G9" s="367">
        <v>15000.080000000002</v>
      </c>
      <c r="H9" s="367">
        <v>15000.119999999999</v>
      </c>
      <c r="I9" s="367">
        <v>15000.119999999999</v>
      </c>
      <c r="J9" s="367"/>
      <c r="K9" s="48">
        <f t="shared" si="1"/>
        <v>45000.32</v>
      </c>
      <c r="L9" s="60">
        <f t="shared" si="2"/>
        <v>14999.68</v>
      </c>
      <c r="M9" s="60">
        <f>F9-K9</f>
        <v>14999.68</v>
      </c>
      <c r="N9" s="50">
        <f>K9/F9</f>
        <v>0.7500053333333333</v>
      </c>
      <c r="O9" s="188"/>
      <c r="P9" s="188"/>
      <c r="Q9" s="188"/>
    </row>
    <row r="10" spans="1:17" x14ac:dyDescent="0.2">
      <c r="A10" s="246" t="s">
        <v>68</v>
      </c>
      <c r="B10" s="245" t="s">
        <v>69</v>
      </c>
      <c r="C10" s="145">
        <v>4800</v>
      </c>
      <c r="D10" s="432"/>
      <c r="E10" s="145"/>
      <c r="F10" s="145">
        <f t="shared" si="0"/>
        <v>4800</v>
      </c>
      <c r="G10" s="368">
        <v>1147.5</v>
      </c>
      <c r="H10" s="368">
        <v>1147.5</v>
      </c>
      <c r="I10" s="367">
        <v>1147.5</v>
      </c>
      <c r="J10" s="367"/>
      <c r="K10" s="48">
        <f t="shared" si="1"/>
        <v>3442.5</v>
      </c>
      <c r="L10" s="60">
        <f t="shared" si="2"/>
        <v>1357.5</v>
      </c>
      <c r="M10" s="60">
        <f>F10-K10</f>
        <v>1357.5</v>
      </c>
      <c r="N10" s="52">
        <f>K10/F10</f>
        <v>0.71718749999999998</v>
      </c>
      <c r="O10" s="189"/>
      <c r="P10" s="189"/>
      <c r="Q10" s="189"/>
    </row>
    <row r="11" spans="1:17" x14ac:dyDescent="0.2">
      <c r="A11" s="246" t="s">
        <v>70</v>
      </c>
      <c r="B11" s="245" t="s">
        <v>71</v>
      </c>
      <c r="C11" s="147">
        <v>2000</v>
      </c>
      <c r="D11" s="433"/>
      <c r="E11" s="147"/>
      <c r="F11" s="147">
        <f t="shared" si="0"/>
        <v>2000</v>
      </c>
      <c r="G11" s="368">
        <v>0</v>
      </c>
      <c r="H11" s="368">
        <v>0</v>
      </c>
      <c r="I11" s="392">
        <v>0</v>
      </c>
      <c r="J11" s="392"/>
      <c r="K11" s="165">
        <f t="shared" si="1"/>
        <v>0</v>
      </c>
      <c r="L11" s="150">
        <f t="shared" si="2"/>
        <v>2000</v>
      </c>
      <c r="M11" s="150">
        <f>F11-K11</f>
        <v>2000</v>
      </c>
      <c r="N11" s="67">
        <f>K11/F11</f>
        <v>0</v>
      </c>
      <c r="O11" s="189"/>
      <c r="P11" s="189"/>
      <c r="Q11" s="189"/>
    </row>
    <row r="12" spans="1:17" x14ac:dyDescent="0.2">
      <c r="A12" s="51" t="s">
        <v>72</v>
      </c>
      <c r="B12" s="186" t="s">
        <v>73</v>
      </c>
      <c r="C12" s="145">
        <v>0</v>
      </c>
      <c r="D12" s="433"/>
      <c r="E12" s="147"/>
      <c r="F12" s="145">
        <f t="shared" si="0"/>
        <v>0</v>
      </c>
      <c r="G12" s="369">
        <v>0</v>
      </c>
      <c r="H12" s="369">
        <v>0</v>
      </c>
      <c r="I12" s="369">
        <v>0</v>
      </c>
      <c r="J12" s="369"/>
      <c r="K12" s="49">
        <f t="shared" si="1"/>
        <v>0</v>
      </c>
      <c r="L12" s="47">
        <f t="shared" si="2"/>
        <v>0</v>
      </c>
      <c r="M12" s="47">
        <f>F12-K12</f>
        <v>0</v>
      </c>
      <c r="N12" s="89">
        <v>0</v>
      </c>
      <c r="O12" s="189"/>
      <c r="P12" s="189"/>
      <c r="Q12" s="189"/>
    </row>
    <row r="13" spans="1:17" ht="13.5" thickBot="1" x14ac:dyDescent="0.25">
      <c r="A13" s="192"/>
      <c r="B13" s="427" t="s">
        <v>74</v>
      </c>
      <c r="C13" s="417">
        <v>66800</v>
      </c>
      <c r="D13" s="447"/>
      <c r="E13" s="162"/>
      <c r="F13" s="347">
        <f t="shared" si="0"/>
        <v>66800</v>
      </c>
      <c r="G13" s="375">
        <v>16147.580000000002</v>
      </c>
      <c r="H13" s="374">
        <v>16147.619999999999</v>
      </c>
      <c r="I13" s="374">
        <v>16147.619999999999</v>
      </c>
      <c r="J13" s="374"/>
      <c r="K13" s="401">
        <f t="shared" si="1"/>
        <v>48442.82</v>
      </c>
      <c r="L13" s="403">
        <f t="shared" si="2"/>
        <v>18357.18</v>
      </c>
      <c r="M13" s="403">
        <f>F13-K13</f>
        <v>18357.18</v>
      </c>
      <c r="N13" s="402">
        <f>K13/F13</f>
        <v>0.72519191616766465</v>
      </c>
      <c r="O13" s="340"/>
      <c r="P13" s="340"/>
      <c r="Q13" s="340"/>
    </row>
    <row r="14" spans="1:17" ht="13.9" customHeight="1" x14ac:dyDescent="0.2">
      <c r="A14" s="194" t="s">
        <v>495</v>
      </c>
      <c r="B14" s="63"/>
      <c r="C14" s="45"/>
      <c r="D14" s="66"/>
      <c r="E14" s="45"/>
      <c r="F14" s="68"/>
      <c r="G14" s="349"/>
      <c r="H14" s="376"/>
      <c r="I14" s="349"/>
      <c r="J14" s="349"/>
      <c r="K14" s="45"/>
      <c r="L14" s="45"/>
      <c r="M14" s="45"/>
      <c r="N14" s="178"/>
      <c r="O14" s="187"/>
      <c r="P14" s="187"/>
      <c r="Q14" s="187"/>
    </row>
    <row r="15" spans="1:17" ht="14.25" customHeight="1" x14ac:dyDescent="0.2">
      <c r="A15" s="247" t="s">
        <v>75</v>
      </c>
      <c r="B15" s="252" t="s">
        <v>496</v>
      </c>
      <c r="C15" s="146">
        <v>238000</v>
      </c>
      <c r="D15" s="428"/>
      <c r="E15" s="148"/>
      <c r="F15" s="146">
        <f t="shared" si="0"/>
        <v>238000</v>
      </c>
      <c r="G15" s="367">
        <v>49676.460000000006</v>
      </c>
      <c r="H15" s="367">
        <v>65287.43</v>
      </c>
      <c r="I15" s="367">
        <v>50369.81</v>
      </c>
      <c r="J15" s="367"/>
      <c r="K15" s="48">
        <f t="shared" si="1"/>
        <v>165333.70000000001</v>
      </c>
      <c r="L15" s="60">
        <f t="shared" si="2"/>
        <v>72666.299999999988</v>
      </c>
      <c r="M15" s="60">
        <f t="shared" ref="M15:M30" si="3">F15-K15</f>
        <v>72666.299999999988</v>
      </c>
      <c r="N15" s="52">
        <f t="shared" ref="N15:N24" si="4">K15/F15</f>
        <v>0.69467941176470593</v>
      </c>
      <c r="O15" s="195"/>
      <c r="P15" s="195"/>
      <c r="Q15" s="195"/>
    </row>
    <row r="16" spans="1:17" ht="13.5" customHeight="1" x14ac:dyDescent="0.2">
      <c r="A16" s="242" t="s">
        <v>76</v>
      </c>
      <c r="B16" s="251" t="s">
        <v>497</v>
      </c>
      <c r="C16" s="146">
        <v>19440</v>
      </c>
      <c r="D16" s="428"/>
      <c r="E16" s="146"/>
      <c r="F16" s="146">
        <f t="shared" si="0"/>
        <v>19440</v>
      </c>
      <c r="G16" s="368">
        <v>3974.43</v>
      </c>
      <c r="H16" s="368">
        <v>4043.74</v>
      </c>
      <c r="I16" s="367">
        <v>4021.8100000000004</v>
      </c>
      <c r="J16" s="367"/>
      <c r="K16" s="48">
        <f t="shared" si="1"/>
        <v>12039.98</v>
      </c>
      <c r="L16" s="60">
        <f t="shared" si="2"/>
        <v>7400.02</v>
      </c>
      <c r="M16" s="60">
        <f t="shared" si="3"/>
        <v>7400.02</v>
      </c>
      <c r="N16" s="52">
        <f t="shared" si="4"/>
        <v>0.61934053497942387</v>
      </c>
      <c r="O16" s="196"/>
      <c r="P16" s="196"/>
      <c r="Q16" s="196"/>
    </row>
    <row r="17" spans="1:17" x14ac:dyDescent="0.2">
      <c r="A17" s="242" t="s">
        <v>77</v>
      </c>
      <c r="B17" s="251" t="s">
        <v>498</v>
      </c>
      <c r="C17" s="146">
        <v>55000</v>
      </c>
      <c r="D17" s="428"/>
      <c r="E17" s="146"/>
      <c r="F17" s="146">
        <f t="shared" si="0"/>
        <v>55000</v>
      </c>
      <c r="G17" s="368">
        <v>8643.57</v>
      </c>
      <c r="H17" s="131">
        <v>9216.77</v>
      </c>
      <c r="I17" s="393">
        <v>8919.6</v>
      </c>
      <c r="J17" s="393"/>
      <c r="K17" s="48">
        <f t="shared" si="1"/>
        <v>26779.940000000002</v>
      </c>
      <c r="L17" s="60">
        <f t="shared" si="2"/>
        <v>28220.059999999998</v>
      </c>
      <c r="M17" s="60">
        <f t="shared" si="3"/>
        <v>28220.059999999998</v>
      </c>
      <c r="N17" s="52">
        <f t="shared" si="4"/>
        <v>0.48690800000000006</v>
      </c>
      <c r="O17" s="189"/>
      <c r="P17" s="189"/>
      <c r="Q17" s="189"/>
    </row>
    <row r="18" spans="1:17" ht="12.75" customHeight="1" x14ac:dyDescent="0.2">
      <c r="A18" s="242" t="s">
        <v>78</v>
      </c>
      <c r="B18" s="249" t="s">
        <v>485</v>
      </c>
      <c r="C18" s="146">
        <v>25000</v>
      </c>
      <c r="D18" s="428"/>
      <c r="E18" s="146"/>
      <c r="F18" s="146">
        <f t="shared" si="0"/>
        <v>25000</v>
      </c>
      <c r="G18" s="368">
        <v>4708.82</v>
      </c>
      <c r="H18" s="368">
        <v>4595.08</v>
      </c>
      <c r="I18" s="367">
        <v>5035.5200000000004</v>
      </c>
      <c r="J18" s="367"/>
      <c r="K18" s="48">
        <f t="shared" si="1"/>
        <v>14339.42</v>
      </c>
      <c r="L18" s="60">
        <f t="shared" si="2"/>
        <v>10660.58</v>
      </c>
      <c r="M18" s="60">
        <f t="shared" si="3"/>
        <v>10660.58</v>
      </c>
      <c r="N18" s="52">
        <f t="shared" si="4"/>
        <v>0.5735768</v>
      </c>
      <c r="O18" s="196" t="s">
        <v>508</v>
      </c>
      <c r="P18" s="196"/>
      <c r="Q18" s="196"/>
    </row>
    <row r="19" spans="1:17" ht="13.5" customHeight="1" x14ac:dyDescent="0.2">
      <c r="A19" s="248" t="s">
        <v>465</v>
      </c>
      <c r="B19" s="251" t="s">
        <v>486</v>
      </c>
      <c r="C19" s="146">
        <v>5000</v>
      </c>
      <c r="D19" s="428"/>
      <c r="E19" s="146"/>
      <c r="F19" s="146">
        <f t="shared" si="0"/>
        <v>5000</v>
      </c>
      <c r="G19" s="368">
        <v>31.400000000000091</v>
      </c>
      <c r="H19" s="368">
        <v>2472.34</v>
      </c>
      <c r="I19" s="367">
        <v>0</v>
      </c>
      <c r="J19" s="367"/>
      <c r="K19" s="48">
        <f t="shared" si="1"/>
        <v>2503.7400000000002</v>
      </c>
      <c r="L19" s="60">
        <f t="shared" si="2"/>
        <v>2496.2599999999998</v>
      </c>
      <c r="M19" s="60">
        <f t="shared" si="3"/>
        <v>2496.2599999999998</v>
      </c>
      <c r="N19" s="52">
        <f t="shared" si="4"/>
        <v>0.50074800000000008</v>
      </c>
      <c r="O19" s="189"/>
      <c r="P19" s="189"/>
      <c r="Q19" s="189"/>
    </row>
    <row r="20" spans="1:17" x14ac:dyDescent="0.2">
      <c r="A20" s="51" t="s">
        <v>79</v>
      </c>
      <c r="B20" s="197" t="s">
        <v>487</v>
      </c>
      <c r="C20" s="146">
        <v>5000</v>
      </c>
      <c r="D20" s="428"/>
      <c r="E20" s="146"/>
      <c r="F20" s="146">
        <f t="shared" si="0"/>
        <v>5000</v>
      </c>
      <c r="G20" s="368">
        <v>923.81</v>
      </c>
      <c r="H20" s="368">
        <v>0</v>
      </c>
      <c r="I20" s="367">
        <v>0</v>
      </c>
      <c r="J20" s="367"/>
      <c r="K20" s="48">
        <f t="shared" si="1"/>
        <v>923.81</v>
      </c>
      <c r="L20" s="60">
        <f t="shared" si="2"/>
        <v>4076.19</v>
      </c>
      <c r="M20" s="60">
        <f t="shared" si="3"/>
        <v>4076.19</v>
      </c>
      <c r="N20" s="52">
        <f t="shared" si="4"/>
        <v>0.18476199999999998</v>
      </c>
      <c r="O20" s="198"/>
      <c r="P20" s="198"/>
      <c r="Q20" s="198"/>
    </row>
    <row r="21" spans="1:17" hidden="1" x14ac:dyDescent="0.2">
      <c r="A21" s="51" t="s">
        <v>80</v>
      </c>
      <c r="B21" s="197" t="s">
        <v>488</v>
      </c>
      <c r="C21" s="146">
        <v>0</v>
      </c>
      <c r="D21" s="428"/>
      <c r="E21" s="146"/>
      <c r="F21" s="146">
        <f t="shared" si="0"/>
        <v>0</v>
      </c>
      <c r="G21" s="368">
        <v>0</v>
      </c>
      <c r="H21" s="368">
        <v>0</v>
      </c>
      <c r="I21" s="367">
        <v>0</v>
      </c>
      <c r="J21" s="367"/>
      <c r="K21" s="48">
        <f t="shared" si="1"/>
        <v>0</v>
      </c>
      <c r="L21" s="60">
        <f t="shared" si="2"/>
        <v>0</v>
      </c>
      <c r="M21" s="60">
        <f t="shared" si="3"/>
        <v>0</v>
      </c>
      <c r="N21" s="52" t="e">
        <f t="shared" si="4"/>
        <v>#DIV/0!</v>
      </c>
      <c r="O21" s="189"/>
      <c r="P21" s="189"/>
      <c r="Q21" s="189"/>
    </row>
    <row r="22" spans="1:17" x14ac:dyDescent="0.2">
      <c r="A22" s="242" t="s">
        <v>81</v>
      </c>
      <c r="B22" s="250" t="s">
        <v>489</v>
      </c>
      <c r="C22" s="146">
        <v>2000</v>
      </c>
      <c r="D22" s="428"/>
      <c r="E22" s="146"/>
      <c r="F22" s="146">
        <f t="shared" si="0"/>
        <v>2000</v>
      </c>
      <c r="G22" s="368">
        <v>210</v>
      </c>
      <c r="H22" s="368">
        <v>0</v>
      </c>
      <c r="I22" s="367">
        <v>78.5</v>
      </c>
      <c r="J22" s="367"/>
      <c r="K22" s="48">
        <f t="shared" si="1"/>
        <v>288.5</v>
      </c>
      <c r="L22" s="60">
        <f t="shared" si="2"/>
        <v>1711.5</v>
      </c>
      <c r="M22" s="60">
        <f t="shared" si="3"/>
        <v>1711.5</v>
      </c>
      <c r="N22" s="52">
        <f t="shared" si="4"/>
        <v>0.14424999999999999</v>
      </c>
      <c r="O22" s="196"/>
      <c r="P22" s="196"/>
      <c r="Q22" s="196"/>
    </row>
    <row r="23" spans="1:17" ht="12.75" customHeight="1" x14ac:dyDescent="0.2">
      <c r="A23" s="242" t="s">
        <v>82</v>
      </c>
      <c r="B23" s="249" t="s">
        <v>490</v>
      </c>
      <c r="C23" s="146">
        <v>3500</v>
      </c>
      <c r="D23" s="428"/>
      <c r="E23" s="146"/>
      <c r="F23" s="146">
        <f t="shared" si="0"/>
        <v>3500</v>
      </c>
      <c r="G23" s="368">
        <v>610</v>
      </c>
      <c r="H23" s="368">
        <v>0</v>
      </c>
      <c r="I23" s="367">
        <v>621.4</v>
      </c>
      <c r="J23" s="367"/>
      <c r="K23" s="48">
        <f t="shared" si="1"/>
        <v>1231.4000000000001</v>
      </c>
      <c r="L23" s="60">
        <f t="shared" si="2"/>
        <v>2268.6</v>
      </c>
      <c r="M23" s="60">
        <f t="shared" si="3"/>
        <v>2268.6</v>
      </c>
      <c r="N23" s="52">
        <f t="shared" si="4"/>
        <v>0.35182857142857143</v>
      </c>
      <c r="O23" s="196"/>
      <c r="P23" s="196"/>
      <c r="Q23" s="196"/>
    </row>
    <row r="24" spans="1:17" ht="22.5" x14ac:dyDescent="0.2">
      <c r="A24" s="242" t="s">
        <v>83</v>
      </c>
      <c r="B24" s="249" t="s">
        <v>491</v>
      </c>
      <c r="C24" s="146">
        <v>120000</v>
      </c>
      <c r="D24" s="428"/>
      <c r="E24" s="146"/>
      <c r="F24" s="146">
        <f t="shared" si="0"/>
        <v>120000</v>
      </c>
      <c r="G24" s="368">
        <v>40060.910000000003</v>
      </c>
      <c r="H24" s="368">
        <v>35205</v>
      </c>
      <c r="I24" s="367">
        <v>567</v>
      </c>
      <c r="J24" s="367"/>
      <c r="K24" s="48">
        <f t="shared" si="1"/>
        <v>75832.91</v>
      </c>
      <c r="L24" s="60">
        <f t="shared" si="2"/>
        <v>44167.09</v>
      </c>
      <c r="M24" s="60">
        <f t="shared" si="3"/>
        <v>44167.09</v>
      </c>
      <c r="N24" s="52">
        <f t="shared" si="4"/>
        <v>0.63194091666666674</v>
      </c>
      <c r="O24" s="196" t="s">
        <v>509</v>
      </c>
      <c r="P24" s="196" t="s">
        <v>567</v>
      </c>
      <c r="Q24" s="196"/>
    </row>
    <row r="25" spans="1:17" x14ac:dyDescent="0.2">
      <c r="A25" s="246" t="s">
        <v>84</v>
      </c>
      <c r="B25" s="249" t="s">
        <v>492</v>
      </c>
      <c r="C25" s="146">
        <v>0</v>
      </c>
      <c r="D25" s="428"/>
      <c r="E25" s="146"/>
      <c r="F25" s="146">
        <f t="shared" si="0"/>
        <v>0</v>
      </c>
      <c r="G25" s="368">
        <v>0</v>
      </c>
      <c r="H25" s="368">
        <v>0</v>
      </c>
      <c r="I25" s="367">
        <v>0</v>
      </c>
      <c r="J25" s="367"/>
      <c r="K25" s="48">
        <f t="shared" si="1"/>
        <v>0</v>
      </c>
      <c r="L25" s="60">
        <f t="shared" si="2"/>
        <v>0</v>
      </c>
      <c r="M25" s="60">
        <f t="shared" si="3"/>
        <v>0</v>
      </c>
      <c r="N25" s="52">
        <v>0</v>
      </c>
      <c r="O25" s="189"/>
      <c r="P25" s="189"/>
      <c r="Q25" s="189"/>
    </row>
    <row r="26" spans="1:17" x14ac:dyDescent="0.2">
      <c r="A26" s="242" t="s">
        <v>85</v>
      </c>
      <c r="B26" s="249" t="s">
        <v>86</v>
      </c>
      <c r="C26" s="146">
        <v>3500</v>
      </c>
      <c r="D26" s="428">
        <v>2500</v>
      </c>
      <c r="E26" s="146"/>
      <c r="F26" s="146">
        <f t="shared" si="0"/>
        <v>6000</v>
      </c>
      <c r="G26" s="368">
        <v>320.14</v>
      </c>
      <c r="H26" s="368">
        <v>2234</v>
      </c>
      <c r="I26" s="367">
        <v>750.79</v>
      </c>
      <c r="J26" s="367"/>
      <c r="K26" s="48">
        <f t="shared" si="1"/>
        <v>3304.93</v>
      </c>
      <c r="L26" s="60">
        <f t="shared" si="2"/>
        <v>195.07000000000016</v>
      </c>
      <c r="M26" s="60">
        <f t="shared" si="3"/>
        <v>2695.07</v>
      </c>
      <c r="N26" s="52">
        <f>K26/F26</f>
        <v>0.55082166666666665</v>
      </c>
      <c r="O26" s="196"/>
      <c r="P26" s="196"/>
      <c r="Q26" s="196" t="s">
        <v>590</v>
      </c>
    </row>
    <row r="27" spans="1:17" x14ac:dyDescent="0.2">
      <c r="A27" s="242" t="s">
        <v>87</v>
      </c>
      <c r="B27" s="249" t="s">
        <v>493</v>
      </c>
      <c r="C27" s="146">
        <v>1000</v>
      </c>
      <c r="D27" s="428"/>
      <c r="E27" s="146"/>
      <c r="F27" s="146">
        <f t="shared" si="0"/>
        <v>1000</v>
      </c>
      <c r="G27" s="368">
        <v>109.17</v>
      </c>
      <c r="H27" s="368">
        <v>0</v>
      </c>
      <c r="I27" s="367">
        <v>13</v>
      </c>
      <c r="J27" s="367"/>
      <c r="K27" s="48">
        <f t="shared" si="1"/>
        <v>122.17</v>
      </c>
      <c r="L27" s="60">
        <f t="shared" si="2"/>
        <v>877.83</v>
      </c>
      <c r="M27" s="60">
        <f t="shared" si="3"/>
        <v>877.83</v>
      </c>
      <c r="N27" s="52">
        <f>K27/F27</f>
        <v>0.12217</v>
      </c>
      <c r="O27" s="189"/>
      <c r="P27" s="189"/>
      <c r="Q27" s="189"/>
    </row>
    <row r="28" spans="1:17" ht="22.5" x14ac:dyDescent="0.2">
      <c r="A28" s="51" t="s">
        <v>88</v>
      </c>
      <c r="B28" s="197" t="s">
        <v>494</v>
      </c>
      <c r="C28" s="146">
        <v>38000</v>
      </c>
      <c r="D28" s="428">
        <v>10000</v>
      </c>
      <c r="E28" s="146"/>
      <c r="F28" s="146">
        <f t="shared" si="0"/>
        <v>48000</v>
      </c>
      <c r="G28" s="368">
        <v>0</v>
      </c>
      <c r="H28" s="368">
        <v>31510.61</v>
      </c>
      <c r="I28" s="367">
        <v>550</v>
      </c>
      <c r="J28" s="367"/>
      <c r="K28" s="48">
        <f t="shared" si="1"/>
        <v>32060.61</v>
      </c>
      <c r="L28" s="60">
        <f t="shared" si="2"/>
        <v>5939.3899999999994</v>
      </c>
      <c r="M28" s="60">
        <f t="shared" si="3"/>
        <v>15939.39</v>
      </c>
      <c r="N28" s="52">
        <f>K28/F28</f>
        <v>0.66792937500000005</v>
      </c>
      <c r="O28" s="196" t="s">
        <v>510</v>
      </c>
      <c r="P28" s="196"/>
      <c r="Q28" s="196" t="s">
        <v>607</v>
      </c>
    </row>
    <row r="29" spans="1:17" hidden="1" x14ac:dyDescent="0.2">
      <c r="A29" s="51" t="s">
        <v>89</v>
      </c>
      <c r="B29" s="197" t="s">
        <v>90</v>
      </c>
      <c r="C29" s="68">
        <v>0</v>
      </c>
      <c r="D29" s="435"/>
      <c r="E29" s="149"/>
      <c r="F29" s="68">
        <f t="shared" si="0"/>
        <v>0</v>
      </c>
      <c r="G29" s="369">
        <v>0</v>
      </c>
      <c r="H29" s="369">
        <v>0</v>
      </c>
      <c r="I29" s="392">
        <v>0</v>
      </c>
      <c r="J29" s="392"/>
      <c r="K29" s="48">
        <f t="shared" si="1"/>
        <v>0</v>
      </c>
      <c r="L29" s="60">
        <f t="shared" si="2"/>
        <v>0</v>
      </c>
      <c r="M29" s="60">
        <f t="shared" si="3"/>
        <v>0</v>
      </c>
      <c r="N29" s="52" t="e">
        <f>K29/F29</f>
        <v>#DIV/0!</v>
      </c>
      <c r="O29" s="189"/>
      <c r="P29" s="189"/>
      <c r="Q29" s="189"/>
    </row>
    <row r="30" spans="1:17" s="64" customFormat="1" ht="13.5" thickBot="1" x14ac:dyDescent="0.25">
      <c r="A30" s="199"/>
      <c r="B30" s="161" t="s">
        <v>74</v>
      </c>
      <c r="C30" s="418">
        <f>SUM(C15:C28)</f>
        <v>515440</v>
      </c>
      <c r="D30" s="436">
        <f>SUM(D15:D29)</f>
        <v>12500</v>
      </c>
      <c r="E30" s="163"/>
      <c r="F30" s="418">
        <f t="shared" si="0"/>
        <v>527940</v>
      </c>
      <c r="G30" s="371">
        <v>109268.71</v>
      </c>
      <c r="H30" s="370">
        <f>SUM(H15:H28)</f>
        <v>154564.97</v>
      </c>
      <c r="I30" s="370">
        <v>70927.430000000008</v>
      </c>
      <c r="J30" s="370"/>
      <c r="K30" s="163">
        <f t="shared" si="1"/>
        <v>334761.11</v>
      </c>
      <c r="L30" s="400">
        <f t="shared" si="2"/>
        <v>180678.89</v>
      </c>
      <c r="M30" s="400">
        <f t="shared" si="3"/>
        <v>193178.89</v>
      </c>
      <c r="N30" s="399">
        <f>K30/F30</f>
        <v>0.63408930939121866</v>
      </c>
      <c r="O30" s="341"/>
      <c r="P30" s="341"/>
      <c r="Q30" s="341"/>
    </row>
    <row r="31" spans="1:17" x14ac:dyDescent="0.2">
      <c r="A31" s="200" t="s">
        <v>91</v>
      </c>
      <c r="B31" s="65"/>
      <c r="C31" s="66"/>
      <c r="D31" s="66"/>
      <c r="E31" s="66"/>
      <c r="F31" s="68"/>
      <c r="G31" s="349"/>
      <c r="H31" s="376"/>
      <c r="I31" s="349"/>
      <c r="J31" s="349"/>
      <c r="K31" s="45"/>
      <c r="L31" s="45"/>
      <c r="M31" s="45"/>
      <c r="N31" s="178"/>
      <c r="O31" s="187"/>
      <c r="P31" s="187"/>
      <c r="Q31" s="187"/>
    </row>
    <row r="32" spans="1:17" ht="23.25" customHeight="1" x14ac:dyDescent="0.2">
      <c r="A32" s="247" t="s">
        <v>92</v>
      </c>
      <c r="B32" s="244" t="s">
        <v>93</v>
      </c>
      <c r="C32" s="145">
        <v>25000</v>
      </c>
      <c r="D32" s="431"/>
      <c r="E32" s="68"/>
      <c r="F32" s="145">
        <f t="shared" si="0"/>
        <v>25000</v>
      </c>
      <c r="G32" s="367">
        <v>5700</v>
      </c>
      <c r="H32" s="367">
        <v>6512.13</v>
      </c>
      <c r="I32" s="367">
        <v>5700</v>
      </c>
      <c r="J32" s="367"/>
      <c r="K32" s="48">
        <f t="shared" si="1"/>
        <v>17912.13</v>
      </c>
      <c r="L32" s="60">
        <f t="shared" si="2"/>
        <v>7087.869999999999</v>
      </c>
      <c r="M32" s="60">
        <f>F32-K32</f>
        <v>7087.869999999999</v>
      </c>
      <c r="N32" s="50">
        <f>K32/F32</f>
        <v>0.71648520000000004</v>
      </c>
      <c r="O32" s="195"/>
      <c r="P32" s="195"/>
      <c r="Q32" s="195"/>
    </row>
    <row r="33" spans="1:17" x14ac:dyDescent="0.2">
      <c r="A33" s="246" t="s">
        <v>94</v>
      </c>
      <c r="B33" s="245" t="s">
        <v>95</v>
      </c>
      <c r="C33" s="145">
        <v>2000</v>
      </c>
      <c r="D33" s="432"/>
      <c r="E33" s="145"/>
      <c r="F33" s="145">
        <f t="shared" si="0"/>
        <v>2000</v>
      </c>
      <c r="G33" s="368">
        <v>436.04999999999995</v>
      </c>
      <c r="H33" s="368">
        <v>498.17999999999995</v>
      </c>
      <c r="I33" s="368">
        <v>436.04999999999995</v>
      </c>
      <c r="J33" s="368"/>
      <c r="K33" s="48">
        <f t="shared" si="1"/>
        <v>1370.2799999999997</v>
      </c>
      <c r="L33" s="60">
        <f t="shared" si="2"/>
        <v>629.72000000000025</v>
      </c>
      <c r="M33" s="60">
        <f>F33-K33</f>
        <v>629.72000000000025</v>
      </c>
      <c r="N33" s="52">
        <f>K33/F33</f>
        <v>0.68513999999999986</v>
      </c>
      <c r="O33" s="196"/>
      <c r="P33" s="196"/>
      <c r="Q33" s="196"/>
    </row>
    <row r="34" spans="1:17" ht="12.75" customHeight="1" x14ac:dyDescent="0.2">
      <c r="A34" s="253" t="s">
        <v>456</v>
      </c>
      <c r="B34" s="254" t="s">
        <v>455</v>
      </c>
      <c r="C34" s="145">
        <v>7000</v>
      </c>
      <c r="D34" s="433"/>
      <c r="E34" s="147"/>
      <c r="F34" s="145">
        <f t="shared" si="0"/>
        <v>7000</v>
      </c>
      <c r="G34" s="369">
        <v>0</v>
      </c>
      <c r="H34" s="369">
        <v>0</v>
      </c>
      <c r="I34" s="369">
        <v>0</v>
      </c>
      <c r="J34" s="369"/>
      <c r="K34" s="48">
        <f t="shared" si="1"/>
        <v>0</v>
      </c>
      <c r="L34" s="60">
        <f t="shared" si="2"/>
        <v>7000</v>
      </c>
      <c r="M34" s="60">
        <f>F34-K34</f>
        <v>7000</v>
      </c>
      <c r="N34" s="52">
        <f>K34/F34</f>
        <v>0</v>
      </c>
      <c r="O34" s="189"/>
      <c r="P34" s="189"/>
      <c r="Q34" s="189"/>
    </row>
    <row r="35" spans="1:17" ht="15.6" customHeight="1" x14ac:dyDescent="0.2">
      <c r="A35" s="51" t="s">
        <v>96</v>
      </c>
      <c r="B35" s="260" t="s">
        <v>97</v>
      </c>
      <c r="C35" s="145">
        <v>300</v>
      </c>
      <c r="D35" s="433"/>
      <c r="E35" s="147"/>
      <c r="F35" s="145">
        <f t="shared" si="0"/>
        <v>300</v>
      </c>
      <c r="G35" s="369">
        <v>0</v>
      </c>
      <c r="H35" s="369">
        <v>0</v>
      </c>
      <c r="I35" s="369">
        <v>100</v>
      </c>
      <c r="J35" s="369"/>
      <c r="K35" s="48">
        <f t="shared" si="1"/>
        <v>100</v>
      </c>
      <c r="L35" s="60">
        <f t="shared" si="2"/>
        <v>200</v>
      </c>
      <c r="M35" s="60">
        <f>F35-K35</f>
        <v>200</v>
      </c>
      <c r="N35" s="67">
        <f>K35/F35</f>
        <v>0.33333333333333331</v>
      </c>
      <c r="O35" s="189"/>
      <c r="P35" s="189"/>
      <c r="Q35" s="189"/>
    </row>
    <row r="36" spans="1:17" s="57" customFormat="1" ht="13.5" thickBot="1" x14ac:dyDescent="0.25">
      <c r="A36" s="190"/>
      <c r="B36" s="427" t="s">
        <v>74</v>
      </c>
      <c r="C36" s="347">
        <v>34300</v>
      </c>
      <c r="D36" s="447"/>
      <c r="E36" s="162"/>
      <c r="F36" s="347">
        <f t="shared" si="0"/>
        <v>34300</v>
      </c>
      <c r="G36" s="371">
        <v>6136.0499999999993</v>
      </c>
      <c r="H36" s="370">
        <v>7010.3099999999995</v>
      </c>
      <c r="I36" s="370">
        <v>6236.0499999999993</v>
      </c>
      <c r="J36" s="370"/>
      <c r="K36" s="163">
        <f t="shared" si="1"/>
        <v>19382.409999999996</v>
      </c>
      <c r="L36" s="163">
        <f t="shared" si="2"/>
        <v>14917.590000000004</v>
      </c>
      <c r="M36" s="163">
        <f>F36-K36</f>
        <v>14917.590000000004</v>
      </c>
      <c r="N36" s="399">
        <f>K36/F36</f>
        <v>0.56508483965014566</v>
      </c>
      <c r="O36" s="340"/>
      <c r="P36" s="340"/>
      <c r="Q36" s="340"/>
    </row>
    <row r="37" spans="1:17" x14ac:dyDescent="0.2">
      <c r="A37" s="191" t="s">
        <v>98</v>
      </c>
      <c r="B37" s="65"/>
      <c r="C37" s="66"/>
      <c r="D37" s="66"/>
      <c r="E37" s="66"/>
      <c r="F37" s="68"/>
      <c r="G37" s="349"/>
      <c r="H37" s="376"/>
      <c r="I37" s="349"/>
      <c r="J37" s="349"/>
      <c r="K37" s="45"/>
      <c r="L37" s="45"/>
      <c r="M37" s="45"/>
      <c r="N37" s="45"/>
      <c r="O37" s="187"/>
      <c r="P37" s="187"/>
      <c r="Q37" s="187"/>
    </row>
    <row r="38" spans="1:17" x14ac:dyDescent="0.2">
      <c r="A38" s="247" t="s">
        <v>99</v>
      </c>
      <c r="B38" s="244" t="s">
        <v>100</v>
      </c>
      <c r="C38" s="145">
        <v>0</v>
      </c>
      <c r="D38" s="431"/>
      <c r="E38" s="68"/>
      <c r="F38" s="145">
        <f t="shared" si="0"/>
        <v>0</v>
      </c>
      <c r="G38" s="377">
        <v>0</v>
      </c>
      <c r="H38" s="377">
        <v>0</v>
      </c>
      <c r="I38" s="377">
        <v>0</v>
      </c>
      <c r="J38" s="377"/>
      <c r="K38" s="48">
        <f t="shared" si="1"/>
        <v>0</v>
      </c>
      <c r="L38" s="60">
        <f t="shared" si="2"/>
        <v>0</v>
      </c>
      <c r="M38" s="60">
        <f t="shared" ref="M38:M47" si="5">F38-K38</f>
        <v>0</v>
      </c>
      <c r="N38" s="68">
        <v>0</v>
      </c>
      <c r="O38" s="188"/>
      <c r="P38" s="188"/>
      <c r="Q38" s="188"/>
    </row>
    <row r="39" spans="1:17" x14ac:dyDescent="0.2">
      <c r="A39" s="69"/>
      <c r="B39" s="245" t="s">
        <v>101</v>
      </c>
      <c r="C39" s="145">
        <v>0</v>
      </c>
      <c r="D39" s="432"/>
      <c r="E39" s="145"/>
      <c r="F39" s="145">
        <f t="shared" si="0"/>
        <v>0</v>
      </c>
      <c r="G39" s="378">
        <v>0</v>
      </c>
      <c r="H39" s="378">
        <v>0</v>
      </c>
      <c r="I39" s="377">
        <v>0</v>
      </c>
      <c r="J39" s="377"/>
      <c r="K39" s="48">
        <f t="shared" si="1"/>
        <v>0</v>
      </c>
      <c r="L39" s="60">
        <f t="shared" si="2"/>
        <v>0</v>
      </c>
      <c r="M39" s="60">
        <f t="shared" si="5"/>
        <v>0</v>
      </c>
      <c r="N39" s="52">
        <v>0</v>
      </c>
      <c r="O39" s="196" t="s">
        <v>512</v>
      </c>
      <c r="P39" s="196"/>
      <c r="Q39" s="196"/>
    </row>
    <row r="40" spans="1:17" x14ac:dyDescent="0.2">
      <c r="A40" s="69"/>
      <c r="B40" s="186" t="s">
        <v>102</v>
      </c>
      <c r="C40" s="145">
        <v>15000</v>
      </c>
      <c r="D40" s="432"/>
      <c r="E40" s="145"/>
      <c r="F40" s="145">
        <f t="shared" si="0"/>
        <v>15000</v>
      </c>
      <c r="G40" s="378">
        <v>0</v>
      </c>
      <c r="H40" s="378">
        <v>0</v>
      </c>
      <c r="I40" s="377">
        <v>0</v>
      </c>
      <c r="J40" s="377"/>
      <c r="K40" s="48">
        <f t="shared" si="1"/>
        <v>0</v>
      </c>
      <c r="L40" s="60">
        <f t="shared" si="2"/>
        <v>15000</v>
      </c>
      <c r="M40" s="60">
        <f t="shared" si="5"/>
        <v>15000</v>
      </c>
      <c r="N40" s="52">
        <f t="shared" ref="N40:N47" si="6">K40/F40</f>
        <v>0</v>
      </c>
      <c r="O40" s="189"/>
      <c r="P40" s="189"/>
      <c r="Q40" s="189"/>
    </row>
    <row r="41" spans="1:17" hidden="1" x14ac:dyDescent="0.2">
      <c r="A41" s="69"/>
      <c r="B41" s="201" t="s">
        <v>458</v>
      </c>
      <c r="C41" s="145">
        <v>0</v>
      </c>
      <c r="D41" s="432"/>
      <c r="E41" s="145"/>
      <c r="F41" s="145">
        <f t="shared" si="0"/>
        <v>0</v>
      </c>
      <c r="G41" s="378">
        <v>0</v>
      </c>
      <c r="H41" s="378">
        <v>0</v>
      </c>
      <c r="I41" s="377">
        <v>0</v>
      </c>
      <c r="J41" s="377"/>
      <c r="K41" s="48">
        <f t="shared" si="1"/>
        <v>0</v>
      </c>
      <c r="L41" s="60">
        <f t="shared" si="2"/>
        <v>0</v>
      </c>
      <c r="M41" s="60">
        <f t="shared" si="5"/>
        <v>0</v>
      </c>
      <c r="N41" s="52" t="e">
        <f t="shared" si="6"/>
        <v>#DIV/0!</v>
      </c>
      <c r="O41" s="189"/>
      <c r="P41" s="189"/>
      <c r="Q41" s="189"/>
    </row>
    <row r="42" spans="1:17" x14ac:dyDescent="0.2">
      <c r="A42" s="69"/>
      <c r="B42" s="245" t="s">
        <v>103</v>
      </c>
      <c r="C42" s="145">
        <v>14000</v>
      </c>
      <c r="D42" s="432"/>
      <c r="E42" s="145"/>
      <c r="F42" s="145">
        <f t="shared" si="0"/>
        <v>14000</v>
      </c>
      <c r="G42" s="378">
        <v>0</v>
      </c>
      <c r="H42" s="378">
        <v>0</v>
      </c>
      <c r="I42" s="377">
        <v>0</v>
      </c>
      <c r="J42" s="377"/>
      <c r="K42" s="48">
        <f t="shared" si="1"/>
        <v>0</v>
      </c>
      <c r="L42" s="60">
        <f t="shared" si="2"/>
        <v>14000</v>
      </c>
      <c r="M42" s="60">
        <f t="shared" si="5"/>
        <v>14000</v>
      </c>
      <c r="N42" s="52">
        <f t="shared" si="6"/>
        <v>0</v>
      </c>
      <c r="O42" s="189"/>
      <c r="P42" s="189"/>
      <c r="Q42" s="189"/>
    </row>
    <row r="43" spans="1:17" x14ac:dyDescent="0.2">
      <c r="A43" s="69"/>
      <c r="B43" s="245" t="s">
        <v>104</v>
      </c>
      <c r="C43" s="145">
        <v>9000</v>
      </c>
      <c r="D43" s="432"/>
      <c r="E43" s="145"/>
      <c r="F43" s="145">
        <f t="shared" si="0"/>
        <v>9000</v>
      </c>
      <c r="G43" s="378">
        <v>0</v>
      </c>
      <c r="H43" s="378">
        <v>0</v>
      </c>
      <c r="I43" s="377">
        <v>0</v>
      </c>
      <c r="J43" s="377"/>
      <c r="K43" s="48">
        <f t="shared" si="1"/>
        <v>0</v>
      </c>
      <c r="L43" s="60">
        <f t="shared" si="2"/>
        <v>9000</v>
      </c>
      <c r="M43" s="60">
        <f t="shared" si="5"/>
        <v>9000</v>
      </c>
      <c r="N43" s="52">
        <f t="shared" si="6"/>
        <v>0</v>
      </c>
      <c r="O43" s="189"/>
      <c r="P43" s="189"/>
      <c r="Q43" s="189"/>
    </row>
    <row r="44" spans="1:17" x14ac:dyDescent="0.2">
      <c r="A44" s="69"/>
      <c r="B44" s="245" t="s">
        <v>105</v>
      </c>
      <c r="C44" s="145">
        <v>975658</v>
      </c>
      <c r="D44" s="432"/>
      <c r="E44" s="145"/>
      <c r="F44" s="145">
        <f t="shared" si="0"/>
        <v>975658</v>
      </c>
      <c r="G44" s="379">
        <v>361595.36</v>
      </c>
      <c r="H44" s="379">
        <v>290175</v>
      </c>
      <c r="I44" s="378">
        <v>0</v>
      </c>
      <c r="J44" s="387"/>
      <c r="K44" s="48">
        <f t="shared" si="1"/>
        <v>651770.36</v>
      </c>
      <c r="L44" s="60">
        <f t="shared" si="2"/>
        <v>323887.64</v>
      </c>
      <c r="M44" s="60">
        <f t="shared" si="5"/>
        <v>323887.64</v>
      </c>
      <c r="N44" s="52">
        <f t="shared" si="6"/>
        <v>0.66803158483812974</v>
      </c>
      <c r="O44" s="198" t="s">
        <v>453</v>
      </c>
      <c r="P44" s="198"/>
      <c r="Q44" s="198"/>
    </row>
    <row r="45" spans="1:17" x14ac:dyDescent="0.2">
      <c r="A45" s="69"/>
      <c r="B45" s="255" t="s">
        <v>503</v>
      </c>
      <c r="C45" s="145">
        <v>100000</v>
      </c>
      <c r="D45" s="433"/>
      <c r="E45" s="147"/>
      <c r="F45" s="145">
        <f t="shared" si="0"/>
        <v>100000</v>
      </c>
      <c r="G45" s="378">
        <v>0</v>
      </c>
      <c r="H45" s="378">
        <v>0</v>
      </c>
      <c r="I45" s="377">
        <v>0</v>
      </c>
      <c r="J45" s="377"/>
      <c r="K45" s="48">
        <f t="shared" si="1"/>
        <v>0</v>
      </c>
      <c r="L45" s="60">
        <f t="shared" si="2"/>
        <v>100000</v>
      </c>
      <c r="M45" s="60">
        <f t="shared" si="5"/>
        <v>100000</v>
      </c>
      <c r="N45" s="67">
        <f t="shared" si="6"/>
        <v>0</v>
      </c>
      <c r="O45" s="196" t="s">
        <v>511</v>
      </c>
      <c r="P45" s="196"/>
      <c r="Q45" s="196"/>
    </row>
    <row r="46" spans="1:17" x14ac:dyDescent="0.2">
      <c r="A46" s="69"/>
      <c r="B46" s="186" t="s">
        <v>106</v>
      </c>
      <c r="C46" s="145">
        <v>5000</v>
      </c>
      <c r="D46" s="433"/>
      <c r="E46" s="147"/>
      <c r="F46" s="145">
        <f t="shared" si="0"/>
        <v>5000</v>
      </c>
      <c r="G46" s="379">
        <v>0</v>
      </c>
      <c r="H46" s="379">
        <v>0</v>
      </c>
      <c r="I46" s="387">
        <v>0</v>
      </c>
      <c r="J46" s="387"/>
      <c r="K46" s="48">
        <f t="shared" si="1"/>
        <v>0</v>
      </c>
      <c r="L46" s="60">
        <f t="shared" si="2"/>
        <v>5000</v>
      </c>
      <c r="M46" s="60">
        <f t="shared" si="5"/>
        <v>5000</v>
      </c>
      <c r="N46" s="67">
        <f t="shared" si="6"/>
        <v>0</v>
      </c>
      <c r="O46" s="189"/>
      <c r="P46" s="189"/>
      <c r="Q46" s="189"/>
    </row>
    <row r="47" spans="1:17" s="57" customFormat="1" ht="13.5" thickBot="1" x14ac:dyDescent="0.25">
      <c r="A47" s="190"/>
      <c r="B47" s="465" t="s">
        <v>74</v>
      </c>
      <c r="C47" s="417">
        <v>1118658</v>
      </c>
      <c r="D47" s="447"/>
      <c r="E47" s="162"/>
      <c r="F47" s="347">
        <f t="shared" si="0"/>
        <v>1118658</v>
      </c>
      <c r="G47" s="371">
        <v>361595.36</v>
      </c>
      <c r="H47" s="370">
        <v>290175</v>
      </c>
      <c r="I47" s="370">
        <v>0</v>
      </c>
      <c r="J47" s="370"/>
      <c r="K47" s="163">
        <f t="shared" si="1"/>
        <v>651770.36</v>
      </c>
      <c r="L47" s="400">
        <f t="shared" si="2"/>
        <v>466887.64</v>
      </c>
      <c r="M47" s="400">
        <f t="shared" si="5"/>
        <v>466887.64</v>
      </c>
      <c r="N47" s="399">
        <f t="shared" si="6"/>
        <v>0.5826359441402108</v>
      </c>
      <c r="O47" s="339"/>
      <c r="P47" s="339"/>
      <c r="Q47" s="339"/>
    </row>
    <row r="48" spans="1:17" s="57" customFormat="1" x14ac:dyDescent="0.2">
      <c r="A48" s="202"/>
      <c r="B48" s="155"/>
      <c r="C48" s="75"/>
      <c r="D48" s="437"/>
      <c r="E48" s="411"/>
      <c r="F48" s="352"/>
      <c r="G48" s="381"/>
      <c r="H48" s="466"/>
      <c r="I48" s="381"/>
      <c r="J48" s="381"/>
      <c r="K48" s="140"/>
      <c r="L48" s="140"/>
      <c r="M48" s="140"/>
      <c r="N48" s="183"/>
      <c r="O48" s="342"/>
      <c r="P48" s="342"/>
      <c r="Q48" s="342"/>
    </row>
    <row r="49" spans="1:17" x14ac:dyDescent="0.2">
      <c r="A49" s="203" t="s">
        <v>499</v>
      </c>
      <c r="B49" s="65"/>
      <c r="C49" s="75"/>
      <c r="D49" s="66"/>
      <c r="E49" s="66"/>
      <c r="F49" s="45"/>
      <c r="G49" s="349"/>
      <c r="H49" s="349"/>
      <c r="I49" s="349"/>
      <c r="J49" s="349"/>
      <c r="K49" s="45"/>
      <c r="L49" s="45"/>
      <c r="M49" s="45"/>
      <c r="N49" s="45"/>
      <c r="O49" s="187"/>
      <c r="P49" s="187"/>
      <c r="Q49" s="187"/>
    </row>
    <row r="50" spans="1:17" ht="13.5" thickBot="1" x14ac:dyDescent="0.25">
      <c r="A50" s="167" t="s">
        <v>500</v>
      </c>
      <c r="B50" s="168" t="s">
        <v>101</v>
      </c>
      <c r="C50" s="412">
        <v>4445</v>
      </c>
      <c r="D50" s="438"/>
      <c r="E50" s="169"/>
      <c r="F50" s="412">
        <f t="shared" si="0"/>
        <v>4445</v>
      </c>
      <c r="G50" s="429">
        <v>4444.5600000000004</v>
      </c>
      <c r="H50" s="380">
        <v>0</v>
      </c>
      <c r="I50" s="380">
        <v>0</v>
      </c>
      <c r="J50" s="380"/>
      <c r="K50" s="430">
        <f t="shared" si="1"/>
        <v>4444.5600000000004</v>
      </c>
      <c r="L50" s="170">
        <f t="shared" si="2"/>
        <v>0.43999999999959982</v>
      </c>
      <c r="M50" s="170">
        <f>F50-K50</f>
        <v>0.43999999999959982</v>
      </c>
      <c r="N50" s="171">
        <f>K50/F50</f>
        <v>0.99990101237345341</v>
      </c>
      <c r="O50" s="343" t="s">
        <v>512</v>
      </c>
      <c r="P50" s="343"/>
      <c r="Q50" s="343"/>
    </row>
    <row r="51" spans="1:17" x14ac:dyDescent="0.2">
      <c r="A51" s="204"/>
      <c r="B51" s="186"/>
      <c r="C51" s="411"/>
      <c r="D51" s="419"/>
      <c r="E51" s="172"/>
      <c r="F51" s="172"/>
      <c r="G51" s="44"/>
      <c r="H51" s="44"/>
      <c r="I51" s="44"/>
      <c r="J51" s="44"/>
      <c r="K51" s="166"/>
      <c r="L51" s="172"/>
      <c r="M51" s="172"/>
      <c r="N51" s="173"/>
      <c r="O51" s="207"/>
      <c r="P51" s="207"/>
      <c r="Q51" s="207"/>
    </row>
    <row r="52" spans="1:17" x14ac:dyDescent="0.2">
      <c r="A52" s="200" t="s">
        <v>377</v>
      </c>
      <c r="B52" s="65"/>
      <c r="C52" s="45"/>
      <c r="D52" s="66"/>
      <c r="E52" s="66"/>
      <c r="F52" s="45"/>
      <c r="G52" s="45"/>
      <c r="H52" s="45"/>
      <c r="I52" s="45"/>
      <c r="J52" s="45"/>
      <c r="K52" s="45"/>
      <c r="L52" s="45"/>
      <c r="M52" s="45"/>
      <c r="N52" s="45"/>
      <c r="O52" s="187"/>
      <c r="P52" s="187"/>
      <c r="Q52" s="187"/>
    </row>
    <row r="53" spans="1:17" x14ac:dyDescent="0.2">
      <c r="A53" s="247" t="s">
        <v>107</v>
      </c>
      <c r="B53" s="256" t="s">
        <v>483</v>
      </c>
      <c r="C53" s="68">
        <v>473000</v>
      </c>
      <c r="D53" s="439"/>
      <c r="E53" s="68"/>
      <c r="F53" s="68">
        <f t="shared" si="0"/>
        <v>473000</v>
      </c>
      <c r="G53" s="367">
        <v>107246.44</v>
      </c>
      <c r="H53" s="367">
        <v>79610.23</v>
      </c>
      <c r="I53" s="367">
        <v>90975.98000000001</v>
      </c>
      <c r="J53" s="367"/>
      <c r="K53" s="48">
        <f t="shared" si="1"/>
        <v>277832.65000000002</v>
      </c>
      <c r="L53" s="60">
        <f t="shared" si="2"/>
        <v>195167.34999999998</v>
      </c>
      <c r="M53" s="60">
        <f t="shared" ref="M53:M81" si="7">F53-K53</f>
        <v>195167.34999999998</v>
      </c>
      <c r="N53" s="50">
        <f t="shared" ref="N53:N81" si="8">K53/F53</f>
        <v>0.5873840380549683</v>
      </c>
      <c r="O53" s="196" t="s">
        <v>513</v>
      </c>
      <c r="P53" s="196"/>
      <c r="Q53" s="196"/>
    </row>
    <row r="54" spans="1:17" x14ac:dyDescent="0.2">
      <c r="A54" s="246" t="s">
        <v>108</v>
      </c>
      <c r="B54" s="245" t="s">
        <v>109</v>
      </c>
      <c r="C54" s="68">
        <v>35000</v>
      </c>
      <c r="D54" s="439"/>
      <c r="E54" s="145"/>
      <c r="F54" s="68">
        <f t="shared" si="0"/>
        <v>35000</v>
      </c>
      <c r="G54" s="368">
        <v>8426.58</v>
      </c>
      <c r="H54" s="368">
        <v>6269.1900000000005</v>
      </c>
      <c r="I54" s="367">
        <v>7020.8</v>
      </c>
      <c r="J54" s="367"/>
      <c r="K54" s="48">
        <f t="shared" si="1"/>
        <v>21716.57</v>
      </c>
      <c r="L54" s="60">
        <f t="shared" si="2"/>
        <v>13283.43</v>
      </c>
      <c r="M54" s="60">
        <f t="shared" si="7"/>
        <v>13283.43</v>
      </c>
      <c r="N54" s="52">
        <f t="shared" si="8"/>
        <v>0.62047342857142851</v>
      </c>
      <c r="O54" s="196" t="s">
        <v>513</v>
      </c>
      <c r="P54" s="196"/>
      <c r="Q54" s="196"/>
    </row>
    <row r="55" spans="1:17" x14ac:dyDescent="0.2">
      <c r="A55" s="246" t="s">
        <v>110</v>
      </c>
      <c r="B55" s="245" t="s">
        <v>111</v>
      </c>
      <c r="C55" s="68">
        <v>93000</v>
      </c>
      <c r="D55" s="439"/>
      <c r="E55" s="145"/>
      <c r="F55" s="68">
        <f t="shared" si="0"/>
        <v>93000</v>
      </c>
      <c r="G55" s="368">
        <v>13983.14</v>
      </c>
      <c r="H55" s="368">
        <v>13211.95</v>
      </c>
      <c r="I55" s="367">
        <v>5233.21</v>
      </c>
      <c r="J55" s="367"/>
      <c r="K55" s="48">
        <f t="shared" si="1"/>
        <v>32428.3</v>
      </c>
      <c r="L55" s="60">
        <f t="shared" si="2"/>
        <v>60571.7</v>
      </c>
      <c r="M55" s="60">
        <f t="shared" si="7"/>
        <v>60571.7</v>
      </c>
      <c r="N55" s="52">
        <f t="shared" si="8"/>
        <v>0.34869139784946235</v>
      </c>
      <c r="O55" s="196" t="s">
        <v>513</v>
      </c>
      <c r="P55" s="196"/>
      <c r="Q55" s="196"/>
    </row>
    <row r="56" spans="1:17" x14ac:dyDescent="0.2">
      <c r="A56" s="246" t="s">
        <v>112</v>
      </c>
      <c r="B56" s="245" t="s">
        <v>113</v>
      </c>
      <c r="C56" s="68">
        <v>47000</v>
      </c>
      <c r="D56" s="439"/>
      <c r="E56" s="145"/>
      <c r="F56" s="68">
        <f t="shared" si="0"/>
        <v>47000</v>
      </c>
      <c r="G56" s="368">
        <v>8601.9</v>
      </c>
      <c r="H56" s="368">
        <v>6708.68</v>
      </c>
      <c r="I56" s="367">
        <v>7911.68</v>
      </c>
      <c r="J56" s="367"/>
      <c r="K56" s="48">
        <f t="shared" si="1"/>
        <v>23222.260000000002</v>
      </c>
      <c r="L56" s="60">
        <f t="shared" si="2"/>
        <v>23777.739999999998</v>
      </c>
      <c r="M56" s="60">
        <f t="shared" si="7"/>
        <v>23777.739999999998</v>
      </c>
      <c r="N56" s="52">
        <f t="shared" si="8"/>
        <v>0.49409063829787236</v>
      </c>
      <c r="O56" s="196" t="s">
        <v>513</v>
      </c>
      <c r="P56" s="196"/>
      <c r="Q56" s="196"/>
    </row>
    <row r="57" spans="1:17" x14ac:dyDescent="0.2">
      <c r="A57" s="51" t="s">
        <v>114</v>
      </c>
      <c r="B57" s="186" t="s">
        <v>115</v>
      </c>
      <c r="C57" s="68">
        <v>5000</v>
      </c>
      <c r="D57" s="439"/>
      <c r="E57" s="145"/>
      <c r="F57" s="68">
        <f t="shared" si="0"/>
        <v>5000</v>
      </c>
      <c r="G57" s="368">
        <v>269.71999999999997</v>
      </c>
      <c r="H57" s="368">
        <v>0</v>
      </c>
      <c r="I57" s="367">
        <v>12.97</v>
      </c>
      <c r="J57" s="367"/>
      <c r="K57" s="48">
        <f t="shared" si="1"/>
        <v>282.69</v>
      </c>
      <c r="L57" s="60">
        <f t="shared" si="2"/>
        <v>4717.3100000000004</v>
      </c>
      <c r="M57" s="60">
        <f t="shared" si="7"/>
        <v>4717.3100000000004</v>
      </c>
      <c r="N57" s="52">
        <f t="shared" si="8"/>
        <v>5.6537999999999998E-2</v>
      </c>
      <c r="O57" s="196"/>
      <c r="P57" s="196"/>
      <c r="Q57" s="196"/>
    </row>
    <row r="58" spans="1:17" hidden="1" x14ac:dyDescent="0.2">
      <c r="A58" s="51" t="s">
        <v>116</v>
      </c>
      <c r="B58" s="186" t="s">
        <v>117</v>
      </c>
      <c r="C58" s="68">
        <v>0</v>
      </c>
      <c r="D58" s="439"/>
      <c r="E58" s="145"/>
      <c r="F58" s="68">
        <f t="shared" si="0"/>
        <v>0</v>
      </c>
      <c r="G58" s="368">
        <v>0</v>
      </c>
      <c r="H58" s="368">
        <v>0</v>
      </c>
      <c r="I58" s="367">
        <v>0</v>
      </c>
      <c r="J58" s="367"/>
      <c r="K58" s="48">
        <f t="shared" si="1"/>
        <v>0</v>
      </c>
      <c r="L58" s="60">
        <f t="shared" si="2"/>
        <v>0</v>
      </c>
      <c r="M58" s="60">
        <f t="shared" si="7"/>
        <v>0</v>
      </c>
      <c r="N58" s="52" t="e">
        <f t="shared" si="8"/>
        <v>#DIV/0!</v>
      </c>
      <c r="O58" s="189"/>
      <c r="P58" s="189"/>
      <c r="Q58" s="189"/>
    </row>
    <row r="59" spans="1:17" x14ac:dyDescent="0.2">
      <c r="A59" s="248" t="s">
        <v>480</v>
      </c>
      <c r="B59" s="245" t="s">
        <v>118</v>
      </c>
      <c r="C59" s="68">
        <v>3000</v>
      </c>
      <c r="D59" s="439"/>
      <c r="E59" s="145"/>
      <c r="F59" s="68">
        <f t="shared" si="0"/>
        <v>3000</v>
      </c>
      <c r="G59" s="368">
        <v>363.4</v>
      </c>
      <c r="H59" s="368">
        <v>0</v>
      </c>
      <c r="I59" s="367">
        <v>126</v>
      </c>
      <c r="J59" s="367"/>
      <c r="K59" s="48">
        <f t="shared" si="1"/>
        <v>489.4</v>
      </c>
      <c r="L59" s="60">
        <f t="shared" si="2"/>
        <v>2510.6</v>
      </c>
      <c r="M59" s="60">
        <f t="shared" si="7"/>
        <v>2510.6</v>
      </c>
      <c r="N59" s="52">
        <f t="shared" si="8"/>
        <v>0.16313333333333332</v>
      </c>
      <c r="O59" s="196"/>
      <c r="P59" s="196"/>
      <c r="Q59" s="196"/>
    </row>
    <row r="60" spans="1:17" x14ac:dyDescent="0.2">
      <c r="A60" s="134" t="s">
        <v>119</v>
      </c>
      <c r="B60" s="245" t="s">
        <v>120</v>
      </c>
      <c r="C60" s="68">
        <v>1000</v>
      </c>
      <c r="D60" s="439"/>
      <c r="E60" s="145"/>
      <c r="F60" s="68">
        <f t="shared" si="0"/>
        <v>1000</v>
      </c>
      <c r="G60" s="368">
        <v>0</v>
      </c>
      <c r="H60" s="368">
        <v>0</v>
      </c>
      <c r="I60" s="367">
        <v>0</v>
      </c>
      <c r="J60" s="367"/>
      <c r="K60" s="48">
        <f t="shared" si="1"/>
        <v>0</v>
      </c>
      <c r="L60" s="60">
        <f t="shared" si="2"/>
        <v>1000</v>
      </c>
      <c r="M60" s="60">
        <f t="shared" si="7"/>
        <v>1000</v>
      </c>
      <c r="N60" s="52">
        <f t="shared" si="8"/>
        <v>0</v>
      </c>
      <c r="O60" s="189"/>
      <c r="P60" s="189"/>
      <c r="Q60" s="189"/>
    </row>
    <row r="61" spans="1:17" hidden="1" x14ac:dyDescent="0.2">
      <c r="A61" s="51" t="s">
        <v>121</v>
      </c>
      <c r="B61" s="186" t="s">
        <v>122</v>
      </c>
      <c r="C61" s="68">
        <v>0</v>
      </c>
      <c r="D61" s="439"/>
      <c r="E61" s="145"/>
      <c r="F61" s="68">
        <f t="shared" si="0"/>
        <v>0</v>
      </c>
      <c r="G61" s="368">
        <v>0</v>
      </c>
      <c r="H61" s="368">
        <v>0</v>
      </c>
      <c r="I61" s="367">
        <v>0</v>
      </c>
      <c r="J61" s="367"/>
      <c r="K61" s="48">
        <f t="shared" si="1"/>
        <v>0</v>
      </c>
      <c r="L61" s="60">
        <f t="shared" si="2"/>
        <v>0</v>
      </c>
      <c r="M61" s="60">
        <f t="shared" si="7"/>
        <v>0</v>
      </c>
      <c r="N61" s="52" t="e">
        <f t="shared" si="8"/>
        <v>#DIV/0!</v>
      </c>
      <c r="O61" s="189"/>
      <c r="P61" s="189"/>
      <c r="Q61" s="189"/>
    </row>
    <row r="62" spans="1:17" hidden="1" x14ac:dyDescent="0.2">
      <c r="A62" s="51" t="s">
        <v>123</v>
      </c>
      <c r="B62" s="186" t="s">
        <v>124</v>
      </c>
      <c r="C62" s="68">
        <v>0</v>
      </c>
      <c r="D62" s="439"/>
      <c r="E62" s="145"/>
      <c r="F62" s="68">
        <f t="shared" si="0"/>
        <v>0</v>
      </c>
      <c r="G62" s="368">
        <v>0</v>
      </c>
      <c r="H62" s="368">
        <v>0</v>
      </c>
      <c r="I62" s="367">
        <v>0</v>
      </c>
      <c r="J62" s="367"/>
      <c r="K62" s="48">
        <f t="shared" si="1"/>
        <v>0</v>
      </c>
      <c r="L62" s="60">
        <f t="shared" si="2"/>
        <v>0</v>
      </c>
      <c r="M62" s="60">
        <f t="shared" si="7"/>
        <v>0</v>
      </c>
      <c r="N62" s="52" t="e">
        <f t="shared" si="8"/>
        <v>#DIV/0!</v>
      </c>
      <c r="O62" s="189"/>
      <c r="P62" s="189"/>
      <c r="Q62" s="189"/>
    </row>
    <row r="63" spans="1:17" x14ac:dyDescent="0.2">
      <c r="A63" s="242" t="s">
        <v>125</v>
      </c>
      <c r="B63" s="243" t="s">
        <v>126</v>
      </c>
      <c r="C63" s="68">
        <v>4000</v>
      </c>
      <c r="D63" s="439"/>
      <c r="E63" s="145"/>
      <c r="F63" s="68">
        <f t="shared" si="0"/>
        <v>4000</v>
      </c>
      <c r="G63" s="368">
        <v>502.59999999999997</v>
      </c>
      <c r="H63" s="368">
        <v>536.70000000000005</v>
      </c>
      <c r="I63" s="367">
        <v>603.55999999999995</v>
      </c>
      <c r="J63" s="367"/>
      <c r="K63" s="48">
        <f t="shared" si="1"/>
        <v>1642.86</v>
      </c>
      <c r="L63" s="60">
        <f t="shared" si="2"/>
        <v>2357.1400000000003</v>
      </c>
      <c r="M63" s="60">
        <f t="shared" si="7"/>
        <v>2357.1400000000003</v>
      </c>
      <c r="N63" s="52">
        <f t="shared" si="8"/>
        <v>0.410715</v>
      </c>
      <c r="O63" s="196" t="s">
        <v>514</v>
      </c>
      <c r="P63" s="196"/>
      <c r="Q63" s="196"/>
    </row>
    <row r="64" spans="1:17" ht="15" customHeight="1" x14ac:dyDescent="0.2">
      <c r="A64" s="246" t="s">
        <v>127</v>
      </c>
      <c r="B64" s="245" t="s">
        <v>128</v>
      </c>
      <c r="C64" s="68">
        <v>5000</v>
      </c>
      <c r="D64" s="439">
        <v>1500</v>
      </c>
      <c r="E64" s="145"/>
      <c r="F64" s="68">
        <f t="shared" si="0"/>
        <v>6500</v>
      </c>
      <c r="G64" s="368">
        <v>2547.12</v>
      </c>
      <c r="H64" s="368">
        <v>581</v>
      </c>
      <c r="I64" s="367">
        <v>654.5</v>
      </c>
      <c r="J64" s="367"/>
      <c r="K64" s="48">
        <f t="shared" si="1"/>
        <v>3782.62</v>
      </c>
      <c r="L64" s="60">
        <f t="shared" si="2"/>
        <v>1217.3800000000001</v>
      </c>
      <c r="M64" s="60">
        <f t="shared" si="7"/>
        <v>2717.38</v>
      </c>
      <c r="N64" s="52">
        <f t="shared" si="8"/>
        <v>0.5819415384615384</v>
      </c>
      <c r="O64" s="196" t="s">
        <v>515</v>
      </c>
      <c r="P64" s="196"/>
      <c r="Q64" s="196" t="s">
        <v>591</v>
      </c>
    </row>
    <row r="65" spans="1:17" x14ac:dyDescent="0.2">
      <c r="A65" s="246" t="s">
        <v>129</v>
      </c>
      <c r="B65" s="245" t="s">
        <v>130</v>
      </c>
      <c r="C65" s="68">
        <v>1500</v>
      </c>
      <c r="D65" s="439"/>
      <c r="E65" s="145"/>
      <c r="F65" s="68">
        <f t="shared" si="0"/>
        <v>1500</v>
      </c>
      <c r="G65" s="368">
        <v>75</v>
      </c>
      <c r="H65" s="368">
        <v>0</v>
      </c>
      <c r="I65" s="367">
        <v>270</v>
      </c>
      <c r="J65" s="367"/>
      <c r="K65" s="48">
        <f t="shared" si="1"/>
        <v>345</v>
      </c>
      <c r="L65" s="60">
        <f t="shared" si="2"/>
        <v>1155</v>
      </c>
      <c r="M65" s="60">
        <f t="shared" si="7"/>
        <v>1155</v>
      </c>
      <c r="N65" s="52">
        <f t="shared" si="8"/>
        <v>0.23</v>
      </c>
      <c r="O65" s="196"/>
      <c r="P65" s="196"/>
      <c r="Q65" s="196"/>
    </row>
    <row r="66" spans="1:17" ht="22.5" x14ac:dyDescent="0.2">
      <c r="A66" s="246" t="s">
        <v>131</v>
      </c>
      <c r="B66" s="245" t="s">
        <v>132</v>
      </c>
      <c r="C66" s="68">
        <v>250000</v>
      </c>
      <c r="D66" s="439">
        <v>75000</v>
      </c>
      <c r="E66" s="145"/>
      <c r="F66" s="68">
        <f t="shared" si="0"/>
        <v>325000</v>
      </c>
      <c r="G66" s="368">
        <v>52927.53</v>
      </c>
      <c r="H66" s="368">
        <v>77409.88</v>
      </c>
      <c r="I66" s="367">
        <v>98901.010000000009</v>
      </c>
      <c r="J66" s="367"/>
      <c r="K66" s="48">
        <f t="shared" si="1"/>
        <v>229238.42</v>
      </c>
      <c r="L66" s="60">
        <f t="shared" si="2"/>
        <v>20761.579999999987</v>
      </c>
      <c r="M66" s="60">
        <f t="shared" si="7"/>
        <v>95761.579999999987</v>
      </c>
      <c r="N66" s="52">
        <f t="shared" si="8"/>
        <v>0.70534898461538464</v>
      </c>
      <c r="O66" s="196" t="s">
        <v>516</v>
      </c>
      <c r="P66" s="196" t="s">
        <v>516</v>
      </c>
      <c r="Q66" s="196" t="s">
        <v>593</v>
      </c>
    </row>
    <row r="67" spans="1:17" hidden="1" x14ac:dyDescent="0.2">
      <c r="A67" s="51" t="s">
        <v>133</v>
      </c>
      <c r="B67" s="186" t="s">
        <v>134</v>
      </c>
      <c r="C67" s="68">
        <v>0</v>
      </c>
      <c r="D67" s="439"/>
      <c r="E67" s="145"/>
      <c r="F67" s="68">
        <f t="shared" si="0"/>
        <v>0</v>
      </c>
      <c r="G67" s="368">
        <v>0</v>
      </c>
      <c r="H67" s="368">
        <v>0</v>
      </c>
      <c r="I67" s="367">
        <v>0</v>
      </c>
      <c r="J67" s="367"/>
      <c r="K67" s="48">
        <f t="shared" si="1"/>
        <v>0</v>
      </c>
      <c r="L67" s="60">
        <f t="shared" si="2"/>
        <v>0</v>
      </c>
      <c r="M67" s="60">
        <f t="shared" si="7"/>
        <v>0</v>
      </c>
      <c r="N67" s="52" t="e">
        <f t="shared" si="8"/>
        <v>#DIV/0!</v>
      </c>
      <c r="O67" s="189"/>
      <c r="P67" s="189"/>
      <c r="Q67" s="189"/>
    </row>
    <row r="68" spans="1:17" x14ac:dyDescent="0.2">
      <c r="A68" s="246" t="s">
        <v>135</v>
      </c>
      <c r="B68" s="243" t="s">
        <v>136</v>
      </c>
      <c r="C68" s="68">
        <v>1000</v>
      </c>
      <c r="D68" s="439"/>
      <c r="E68" s="145"/>
      <c r="F68" s="68">
        <f t="shared" ref="F68:F130" si="9">SUM(C68:E68)</f>
        <v>1000</v>
      </c>
      <c r="G68" s="368">
        <v>106.47</v>
      </c>
      <c r="H68" s="368">
        <v>74.22</v>
      </c>
      <c r="I68" s="367">
        <v>0</v>
      </c>
      <c r="J68" s="367"/>
      <c r="K68" s="48">
        <f t="shared" ref="K68:K130" si="10">SUM(G68:J68)</f>
        <v>180.69</v>
      </c>
      <c r="L68" s="60">
        <f t="shared" ref="L68:L130" si="11">C68-K68</f>
        <v>819.31</v>
      </c>
      <c r="M68" s="60">
        <f t="shared" si="7"/>
        <v>819.31</v>
      </c>
      <c r="N68" s="52">
        <f t="shared" si="8"/>
        <v>0.18068999999999999</v>
      </c>
      <c r="O68" s="196"/>
      <c r="P68" s="196"/>
      <c r="Q68" s="196"/>
    </row>
    <row r="69" spans="1:17" x14ac:dyDescent="0.2">
      <c r="A69" s="246" t="s">
        <v>137</v>
      </c>
      <c r="B69" s="245" t="s">
        <v>138</v>
      </c>
      <c r="C69" s="68">
        <v>7500</v>
      </c>
      <c r="D69" s="439"/>
      <c r="E69" s="145"/>
      <c r="F69" s="68">
        <f t="shared" si="9"/>
        <v>7500</v>
      </c>
      <c r="G69" s="368">
        <v>310.47000000000003</v>
      </c>
      <c r="H69" s="368">
        <v>0</v>
      </c>
      <c r="I69" s="367">
        <v>185</v>
      </c>
      <c r="J69" s="367"/>
      <c r="K69" s="48">
        <f t="shared" si="10"/>
        <v>495.47</v>
      </c>
      <c r="L69" s="60">
        <f t="shared" si="11"/>
        <v>7004.53</v>
      </c>
      <c r="M69" s="60">
        <f t="shared" si="7"/>
        <v>7004.53</v>
      </c>
      <c r="N69" s="52">
        <f t="shared" si="8"/>
        <v>6.6062666666666672E-2</v>
      </c>
      <c r="O69" s="196"/>
      <c r="P69" s="196"/>
      <c r="Q69" s="196"/>
    </row>
    <row r="70" spans="1:17" x14ac:dyDescent="0.2">
      <c r="A70" s="246" t="s">
        <v>139</v>
      </c>
      <c r="B70" s="243" t="s">
        <v>140</v>
      </c>
      <c r="C70" s="68">
        <v>10000</v>
      </c>
      <c r="D70" s="439"/>
      <c r="E70" s="145"/>
      <c r="F70" s="68">
        <f t="shared" si="9"/>
        <v>10000</v>
      </c>
      <c r="G70" s="368">
        <v>596.66999999999996</v>
      </c>
      <c r="H70" s="368">
        <v>1262.76</v>
      </c>
      <c r="I70" s="367">
        <v>2098.087</v>
      </c>
      <c r="J70" s="367"/>
      <c r="K70" s="48">
        <f t="shared" si="10"/>
        <v>3957.5169999999998</v>
      </c>
      <c r="L70" s="60">
        <f t="shared" si="11"/>
        <v>6042.4830000000002</v>
      </c>
      <c r="M70" s="60">
        <f t="shared" si="7"/>
        <v>6042.4830000000002</v>
      </c>
      <c r="N70" s="52">
        <f t="shared" si="8"/>
        <v>0.39575169999999998</v>
      </c>
      <c r="O70" s="196" t="s">
        <v>517</v>
      </c>
      <c r="P70" s="196"/>
      <c r="Q70" s="196"/>
    </row>
    <row r="71" spans="1:17" x14ac:dyDescent="0.2">
      <c r="A71" s="246" t="s">
        <v>141</v>
      </c>
      <c r="B71" s="245" t="s">
        <v>142</v>
      </c>
      <c r="C71" s="68">
        <v>2500</v>
      </c>
      <c r="D71" s="439"/>
      <c r="E71" s="145"/>
      <c r="F71" s="68">
        <f t="shared" si="9"/>
        <v>2500</v>
      </c>
      <c r="G71" s="368">
        <v>541.20000000000005</v>
      </c>
      <c r="H71" s="368">
        <v>174.54</v>
      </c>
      <c r="I71" s="367">
        <v>263.07</v>
      </c>
      <c r="J71" s="367"/>
      <c r="K71" s="48">
        <f t="shared" si="10"/>
        <v>978.81</v>
      </c>
      <c r="L71" s="60">
        <f t="shared" si="11"/>
        <v>1521.19</v>
      </c>
      <c r="M71" s="60">
        <f t="shared" si="7"/>
        <v>1521.19</v>
      </c>
      <c r="N71" s="52">
        <f t="shared" si="8"/>
        <v>0.39152399999999998</v>
      </c>
      <c r="O71" s="196"/>
      <c r="P71" s="196"/>
      <c r="Q71" s="196"/>
    </row>
    <row r="72" spans="1:17" x14ac:dyDescent="0.2">
      <c r="A72" s="51" t="s">
        <v>143</v>
      </c>
      <c r="B72" s="186" t="s">
        <v>144</v>
      </c>
      <c r="C72" s="68">
        <v>12000</v>
      </c>
      <c r="D72" s="439"/>
      <c r="E72" s="145"/>
      <c r="F72" s="68">
        <f t="shared" si="9"/>
        <v>12000</v>
      </c>
      <c r="G72" s="368">
        <v>2161.6799999999998</v>
      </c>
      <c r="H72" s="368">
        <v>1621.2599999999998</v>
      </c>
      <c r="I72" s="367">
        <v>1621.2599999999998</v>
      </c>
      <c r="J72" s="367"/>
      <c r="K72" s="48">
        <f t="shared" si="10"/>
        <v>5404.1999999999989</v>
      </c>
      <c r="L72" s="60">
        <f t="shared" si="11"/>
        <v>6595.8000000000011</v>
      </c>
      <c r="M72" s="60">
        <f t="shared" si="7"/>
        <v>6595.8000000000011</v>
      </c>
      <c r="N72" s="52">
        <f t="shared" si="8"/>
        <v>0.45034999999999992</v>
      </c>
      <c r="O72" s="196"/>
      <c r="P72" s="196"/>
      <c r="Q72" s="196"/>
    </row>
    <row r="73" spans="1:17" hidden="1" x14ac:dyDescent="0.2">
      <c r="A73" s="51" t="s">
        <v>145</v>
      </c>
      <c r="B73" s="186" t="s">
        <v>146</v>
      </c>
      <c r="C73" s="68">
        <v>0</v>
      </c>
      <c r="D73" s="426"/>
      <c r="E73" s="47"/>
      <c r="F73" s="68">
        <f t="shared" si="9"/>
        <v>0</v>
      </c>
      <c r="G73" s="368">
        <v>0</v>
      </c>
      <c r="H73" s="368">
        <v>0</v>
      </c>
      <c r="I73" s="367">
        <v>0</v>
      </c>
      <c r="J73" s="367"/>
      <c r="K73" s="48">
        <f t="shared" si="10"/>
        <v>0</v>
      </c>
      <c r="L73" s="60">
        <f t="shared" si="11"/>
        <v>0</v>
      </c>
      <c r="M73" s="60">
        <f t="shared" si="7"/>
        <v>0</v>
      </c>
      <c r="N73" s="52" t="e">
        <f t="shared" si="8"/>
        <v>#DIV/0!</v>
      </c>
      <c r="O73" s="196"/>
      <c r="P73" s="196"/>
      <c r="Q73" s="196"/>
    </row>
    <row r="74" spans="1:17" hidden="1" x14ac:dyDescent="0.2">
      <c r="A74" s="51" t="s">
        <v>147</v>
      </c>
      <c r="B74" s="186" t="s">
        <v>148</v>
      </c>
      <c r="C74" s="68">
        <v>0</v>
      </c>
      <c r="D74" s="440"/>
      <c r="E74" s="54"/>
      <c r="F74" s="68">
        <f t="shared" si="9"/>
        <v>0</v>
      </c>
      <c r="G74" s="369">
        <v>0</v>
      </c>
      <c r="H74" s="369">
        <v>0</v>
      </c>
      <c r="I74" s="392">
        <v>0</v>
      </c>
      <c r="J74" s="392"/>
      <c r="K74" s="48">
        <f t="shared" si="10"/>
        <v>0</v>
      </c>
      <c r="L74" s="60">
        <f t="shared" si="11"/>
        <v>0</v>
      </c>
      <c r="M74" s="60">
        <f t="shared" si="7"/>
        <v>0</v>
      </c>
      <c r="N74" s="67" t="e">
        <f t="shared" si="8"/>
        <v>#DIV/0!</v>
      </c>
      <c r="O74" s="196"/>
      <c r="P74" s="196"/>
      <c r="Q74" s="196"/>
    </row>
    <row r="75" spans="1:17" s="57" customFormat="1" ht="14.25" customHeight="1" thickBot="1" x14ac:dyDescent="0.25">
      <c r="A75" s="190"/>
      <c r="B75" s="427" t="s">
        <v>74</v>
      </c>
      <c r="C75" s="162">
        <f>SUM(C53:C72)</f>
        <v>950500</v>
      </c>
      <c r="D75" s="441">
        <f>SUM(D53:D74)</f>
        <v>76500</v>
      </c>
      <c r="E75" s="162"/>
      <c r="F75" s="347">
        <f t="shared" si="9"/>
        <v>1027000</v>
      </c>
      <c r="G75" s="371">
        <v>198659.92</v>
      </c>
      <c r="H75" s="370">
        <v>187460.41</v>
      </c>
      <c r="I75" s="370">
        <v>226756.01700000002</v>
      </c>
      <c r="J75" s="370"/>
      <c r="K75" s="163">
        <f t="shared" si="10"/>
        <v>612876.34700000007</v>
      </c>
      <c r="L75" s="400">
        <f t="shared" si="11"/>
        <v>337623.65299999993</v>
      </c>
      <c r="M75" s="400">
        <f t="shared" si="7"/>
        <v>414123.65299999993</v>
      </c>
      <c r="N75" s="399">
        <f t="shared" si="8"/>
        <v>0.59676372638753661</v>
      </c>
      <c r="O75" s="344"/>
      <c r="P75" s="344"/>
      <c r="Q75" s="344"/>
    </row>
    <row r="76" spans="1:17" hidden="1" x14ac:dyDescent="0.2">
      <c r="A76" s="205" t="s">
        <v>445</v>
      </c>
      <c r="B76" s="206"/>
      <c r="C76" s="47">
        <v>0</v>
      </c>
      <c r="D76" s="70"/>
      <c r="E76" s="70"/>
      <c r="F76" s="68">
        <f t="shared" si="9"/>
        <v>0</v>
      </c>
      <c r="G76" s="384">
        <v>0</v>
      </c>
      <c r="H76" s="369">
        <v>0</v>
      </c>
      <c r="I76" s="394"/>
      <c r="J76" s="394"/>
      <c r="K76" s="44">
        <f t="shared" si="10"/>
        <v>0</v>
      </c>
      <c r="L76" s="44">
        <f t="shared" si="11"/>
        <v>0</v>
      </c>
      <c r="M76" s="44">
        <f t="shared" si="7"/>
        <v>0</v>
      </c>
      <c r="N76" s="44" t="e">
        <f t="shared" si="8"/>
        <v>#DIV/0!</v>
      </c>
      <c r="O76" s="207"/>
      <c r="P76" s="207"/>
      <c r="Q76" s="207"/>
    </row>
    <row r="77" spans="1:17" ht="13.5" hidden="1" thickBot="1" x14ac:dyDescent="0.25">
      <c r="A77" s="208" t="s">
        <v>149</v>
      </c>
      <c r="B77" s="71" t="s">
        <v>150</v>
      </c>
      <c r="C77" s="347">
        <v>0</v>
      </c>
      <c r="D77" s="426"/>
      <c r="E77" s="47"/>
      <c r="F77" s="68">
        <f t="shared" si="9"/>
        <v>0</v>
      </c>
      <c r="G77" s="368">
        <v>0</v>
      </c>
      <c r="H77" s="371">
        <v>0</v>
      </c>
      <c r="I77" s="395"/>
      <c r="J77" s="395"/>
      <c r="K77" s="49">
        <f t="shared" si="10"/>
        <v>0</v>
      </c>
      <c r="L77" s="47">
        <f t="shared" si="11"/>
        <v>0</v>
      </c>
      <c r="M77" s="47">
        <f t="shared" si="7"/>
        <v>0</v>
      </c>
      <c r="N77" s="67" t="e">
        <f t="shared" si="8"/>
        <v>#DIV/0!</v>
      </c>
      <c r="O77" s="195"/>
      <c r="P77" s="195"/>
      <c r="Q77" s="195"/>
    </row>
    <row r="78" spans="1:17" hidden="1" x14ac:dyDescent="0.2">
      <c r="A78" s="209" t="s">
        <v>151</v>
      </c>
      <c r="B78" s="72" t="s">
        <v>152</v>
      </c>
      <c r="C78" s="70">
        <v>0</v>
      </c>
      <c r="D78" s="426"/>
      <c r="E78" s="47"/>
      <c r="F78" s="68">
        <f t="shared" si="9"/>
        <v>0</v>
      </c>
      <c r="G78" s="368">
        <v>0</v>
      </c>
      <c r="H78" s="55">
        <v>0</v>
      </c>
      <c r="I78" s="165"/>
      <c r="J78" s="165"/>
      <c r="K78" s="48">
        <f t="shared" si="10"/>
        <v>0</v>
      </c>
      <c r="L78" s="47">
        <f t="shared" si="11"/>
        <v>0</v>
      </c>
      <c r="M78" s="47">
        <f t="shared" si="7"/>
        <v>0</v>
      </c>
      <c r="N78" s="67" t="e">
        <f t="shared" si="8"/>
        <v>#DIV/0!</v>
      </c>
      <c r="O78" s="196"/>
      <c r="P78" s="196"/>
      <c r="Q78" s="196"/>
    </row>
    <row r="79" spans="1:17" ht="13.5" hidden="1" thickBot="1" x14ac:dyDescent="0.25">
      <c r="A79" s="209" t="s">
        <v>153</v>
      </c>
      <c r="B79" s="72" t="s">
        <v>154</v>
      </c>
      <c r="C79" s="47">
        <v>0</v>
      </c>
      <c r="D79" s="426"/>
      <c r="E79" s="47"/>
      <c r="F79" s="68">
        <f t="shared" si="9"/>
        <v>0</v>
      </c>
      <c r="G79" s="368">
        <v>0</v>
      </c>
      <c r="H79" s="164">
        <v>0</v>
      </c>
      <c r="I79" s="140"/>
      <c r="J79" s="140"/>
      <c r="K79" s="48">
        <f t="shared" si="10"/>
        <v>0</v>
      </c>
      <c r="L79" s="47">
        <f t="shared" si="11"/>
        <v>0</v>
      </c>
      <c r="M79" s="47">
        <f t="shared" si="7"/>
        <v>0</v>
      </c>
      <c r="N79" s="67" t="e">
        <f t="shared" si="8"/>
        <v>#DIV/0!</v>
      </c>
      <c r="O79" s="196" t="s">
        <v>462</v>
      </c>
      <c r="P79" s="196"/>
      <c r="Q79" s="196"/>
    </row>
    <row r="80" spans="1:17" hidden="1" x14ac:dyDescent="0.2">
      <c r="A80" s="210" t="s">
        <v>155</v>
      </c>
      <c r="B80" s="73" t="s">
        <v>156</v>
      </c>
      <c r="C80" s="47">
        <v>0</v>
      </c>
      <c r="D80" s="426"/>
      <c r="E80" s="47"/>
      <c r="F80" s="68">
        <f t="shared" si="9"/>
        <v>0</v>
      </c>
      <c r="G80" s="368">
        <v>0</v>
      </c>
      <c r="H80" s="44">
        <v>0</v>
      </c>
      <c r="I80" s="44"/>
      <c r="J80" s="44"/>
      <c r="K80" s="48">
        <f t="shared" si="10"/>
        <v>0</v>
      </c>
      <c r="L80" s="47">
        <f t="shared" si="11"/>
        <v>0</v>
      </c>
      <c r="M80" s="47">
        <f t="shared" si="7"/>
        <v>0</v>
      </c>
      <c r="N80" s="67" t="e">
        <f t="shared" si="8"/>
        <v>#DIV/0!</v>
      </c>
      <c r="O80" s="211"/>
      <c r="P80" s="211"/>
      <c r="Q80" s="211"/>
    </row>
    <row r="81" spans="1:17" hidden="1" x14ac:dyDescent="0.2">
      <c r="A81" s="212"/>
      <c r="B81" s="213" t="s">
        <v>74</v>
      </c>
      <c r="C81" s="47">
        <v>0</v>
      </c>
      <c r="D81" s="133"/>
      <c r="E81" s="133"/>
      <c r="F81" s="68">
        <f t="shared" si="9"/>
        <v>0</v>
      </c>
      <c r="G81" s="385">
        <v>0</v>
      </c>
      <c r="H81" s="49">
        <v>0</v>
      </c>
      <c r="I81" s="396"/>
      <c r="J81" s="396"/>
      <c r="K81" s="76">
        <f t="shared" si="10"/>
        <v>0</v>
      </c>
      <c r="L81" s="76">
        <f t="shared" si="11"/>
        <v>0</v>
      </c>
      <c r="M81" s="76">
        <f t="shared" si="7"/>
        <v>0</v>
      </c>
      <c r="N81" s="62" t="e">
        <f t="shared" si="8"/>
        <v>#DIV/0!</v>
      </c>
      <c r="O81" s="207"/>
      <c r="P81" s="207"/>
      <c r="Q81" s="207"/>
    </row>
    <row r="82" spans="1:17" x14ac:dyDescent="0.2">
      <c r="A82" s="214" t="s">
        <v>378</v>
      </c>
      <c r="B82" s="65"/>
      <c r="C82" s="145"/>
      <c r="D82" s="66"/>
      <c r="E82" s="66"/>
      <c r="F82" s="160"/>
      <c r="G82" s="349"/>
      <c r="H82" s="349"/>
      <c r="I82" s="349"/>
      <c r="J82" s="349"/>
      <c r="K82" s="45"/>
      <c r="L82" s="45"/>
      <c r="M82" s="45"/>
      <c r="N82" s="45"/>
      <c r="O82" s="187"/>
      <c r="P82" s="187"/>
      <c r="Q82" s="187"/>
    </row>
    <row r="83" spans="1:17" ht="33.75" x14ac:dyDescent="0.2">
      <c r="A83" s="262" t="s">
        <v>157</v>
      </c>
      <c r="B83" s="326" t="s">
        <v>482</v>
      </c>
      <c r="C83" s="68">
        <v>270000</v>
      </c>
      <c r="D83" s="442"/>
      <c r="E83" s="60"/>
      <c r="F83" s="68">
        <f t="shared" si="9"/>
        <v>270000</v>
      </c>
      <c r="G83" s="367">
        <v>52275.19</v>
      </c>
      <c r="H83" s="49">
        <v>51006.83</v>
      </c>
      <c r="I83" s="48">
        <v>77947.64</v>
      </c>
      <c r="J83" s="48"/>
      <c r="K83" s="48">
        <f t="shared" si="10"/>
        <v>181229.66</v>
      </c>
      <c r="L83" s="60">
        <f t="shared" si="11"/>
        <v>88770.34</v>
      </c>
      <c r="M83" s="60">
        <f t="shared" ref="M83:M115" si="12">F83-K83</f>
        <v>88770.34</v>
      </c>
      <c r="N83" s="50">
        <f t="shared" ref="N83:N93" si="13">K83/F83</f>
        <v>0.67122096296296296</v>
      </c>
      <c r="O83" s="196" t="s">
        <v>518</v>
      </c>
      <c r="P83" s="196"/>
      <c r="Q83" s="196"/>
    </row>
    <row r="84" spans="1:17" x14ac:dyDescent="0.2">
      <c r="A84" s="261" t="s">
        <v>158</v>
      </c>
      <c r="B84" s="327" t="s">
        <v>159</v>
      </c>
      <c r="C84" s="68">
        <v>21000</v>
      </c>
      <c r="D84" s="443"/>
      <c r="E84" s="47"/>
      <c r="F84" s="68">
        <f t="shared" si="9"/>
        <v>21000</v>
      </c>
      <c r="G84" s="368">
        <v>5066.9799999999996</v>
      </c>
      <c r="H84" s="368">
        <v>4084.63</v>
      </c>
      <c r="I84" s="367">
        <v>5588.21</v>
      </c>
      <c r="J84" s="367"/>
      <c r="K84" s="48">
        <f t="shared" si="10"/>
        <v>14739.82</v>
      </c>
      <c r="L84" s="60">
        <f t="shared" si="11"/>
        <v>6260.18</v>
      </c>
      <c r="M84" s="60">
        <f t="shared" si="12"/>
        <v>6260.18</v>
      </c>
      <c r="N84" s="52">
        <f t="shared" si="13"/>
        <v>0.70189619047619045</v>
      </c>
      <c r="O84" s="196" t="s">
        <v>519</v>
      </c>
      <c r="P84" s="196"/>
      <c r="Q84" s="196"/>
    </row>
    <row r="85" spans="1:17" ht="12.75" customHeight="1" x14ac:dyDescent="0.2">
      <c r="A85" s="219" t="s">
        <v>160</v>
      </c>
      <c r="B85" s="328" t="s">
        <v>161</v>
      </c>
      <c r="C85" s="68">
        <v>53000</v>
      </c>
      <c r="D85" s="443"/>
      <c r="E85" s="47"/>
      <c r="F85" s="68">
        <f t="shared" si="9"/>
        <v>53000</v>
      </c>
      <c r="G85" s="368">
        <v>8577.1200000000008</v>
      </c>
      <c r="H85" s="367">
        <v>8540.4600000000009</v>
      </c>
      <c r="I85" s="367">
        <v>11080.529999999999</v>
      </c>
      <c r="J85" s="367"/>
      <c r="K85" s="48">
        <f t="shared" si="10"/>
        <v>28198.11</v>
      </c>
      <c r="L85" s="60">
        <f t="shared" si="11"/>
        <v>24801.89</v>
      </c>
      <c r="M85" s="60">
        <f t="shared" si="12"/>
        <v>24801.89</v>
      </c>
      <c r="N85" s="52">
        <f t="shared" si="13"/>
        <v>0.53203981132075473</v>
      </c>
      <c r="O85" s="196" t="s">
        <v>519</v>
      </c>
      <c r="P85" s="196"/>
      <c r="Q85" s="196"/>
    </row>
    <row r="86" spans="1:17" x14ac:dyDescent="0.2">
      <c r="A86" s="261" t="s">
        <v>162</v>
      </c>
      <c r="B86" s="328" t="s">
        <v>163</v>
      </c>
      <c r="C86" s="68">
        <v>25000</v>
      </c>
      <c r="D86" s="443"/>
      <c r="E86" s="47"/>
      <c r="F86" s="68">
        <f t="shared" si="9"/>
        <v>25000</v>
      </c>
      <c r="G86" s="368">
        <v>4406.16</v>
      </c>
      <c r="H86" s="368">
        <v>4357.82</v>
      </c>
      <c r="I86" s="367">
        <v>5952.59</v>
      </c>
      <c r="J86" s="367"/>
      <c r="K86" s="48">
        <f t="shared" si="10"/>
        <v>14716.57</v>
      </c>
      <c r="L86" s="60">
        <f t="shared" si="11"/>
        <v>10283.43</v>
      </c>
      <c r="M86" s="60">
        <f t="shared" si="12"/>
        <v>10283.43</v>
      </c>
      <c r="N86" s="52">
        <f t="shared" si="13"/>
        <v>0.58866280000000004</v>
      </c>
      <c r="O86" s="196" t="s">
        <v>519</v>
      </c>
      <c r="P86" s="196"/>
      <c r="Q86" s="196"/>
    </row>
    <row r="87" spans="1:17" ht="13.5" customHeight="1" x14ac:dyDescent="0.2">
      <c r="A87" s="219" t="s">
        <v>164</v>
      </c>
      <c r="B87" s="328" t="s">
        <v>165</v>
      </c>
      <c r="C87" s="68">
        <v>1000</v>
      </c>
      <c r="D87" s="443"/>
      <c r="E87" s="47"/>
      <c r="F87" s="68">
        <f t="shared" si="9"/>
        <v>1000</v>
      </c>
      <c r="G87" s="368">
        <v>0</v>
      </c>
      <c r="H87" s="368">
        <v>207.8</v>
      </c>
      <c r="I87" s="367">
        <v>0</v>
      </c>
      <c r="J87" s="367"/>
      <c r="K87" s="48">
        <f t="shared" si="10"/>
        <v>207.8</v>
      </c>
      <c r="L87" s="60">
        <f t="shared" si="11"/>
        <v>792.2</v>
      </c>
      <c r="M87" s="60">
        <f t="shared" si="12"/>
        <v>792.2</v>
      </c>
      <c r="N87" s="52">
        <f t="shared" si="13"/>
        <v>0.20780000000000001</v>
      </c>
      <c r="O87" s="196" t="s">
        <v>519</v>
      </c>
      <c r="P87" s="196"/>
      <c r="Q87" s="196"/>
    </row>
    <row r="88" spans="1:17" ht="22.5" x14ac:dyDescent="0.2">
      <c r="A88" s="261" t="s">
        <v>166</v>
      </c>
      <c r="B88" s="328" t="s">
        <v>167</v>
      </c>
      <c r="C88" s="68">
        <v>32500</v>
      </c>
      <c r="D88" s="443"/>
      <c r="E88" s="47"/>
      <c r="F88" s="68">
        <f t="shared" si="9"/>
        <v>32500</v>
      </c>
      <c r="G88" s="368">
        <v>5167.5600000000004</v>
      </c>
      <c r="H88" s="368">
        <v>5094.6100000000006</v>
      </c>
      <c r="I88" s="367">
        <v>5725.71</v>
      </c>
      <c r="J88" s="367"/>
      <c r="K88" s="48">
        <f t="shared" si="10"/>
        <v>15987.880000000001</v>
      </c>
      <c r="L88" s="60">
        <f t="shared" si="11"/>
        <v>16512.12</v>
      </c>
      <c r="M88" s="60">
        <f t="shared" si="12"/>
        <v>16512.12</v>
      </c>
      <c r="N88" s="52">
        <f t="shared" si="13"/>
        <v>0.49193476923076929</v>
      </c>
      <c r="O88" s="196" t="s">
        <v>520</v>
      </c>
      <c r="P88" s="196"/>
      <c r="Q88" s="196"/>
    </row>
    <row r="89" spans="1:17" hidden="1" x14ac:dyDescent="0.2">
      <c r="A89" s="219" t="s">
        <v>168</v>
      </c>
      <c r="B89" s="80" t="s">
        <v>169</v>
      </c>
      <c r="C89" s="68">
        <v>0</v>
      </c>
      <c r="D89" s="443"/>
      <c r="E89" s="47"/>
      <c r="F89" s="68">
        <f t="shared" si="9"/>
        <v>0</v>
      </c>
      <c r="G89" s="368">
        <v>0</v>
      </c>
      <c r="H89" s="368">
        <v>0</v>
      </c>
      <c r="I89" s="367">
        <v>0</v>
      </c>
      <c r="J89" s="367"/>
      <c r="K89" s="48">
        <f t="shared" si="10"/>
        <v>0</v>
      </c>
      <c r="L89" s="60">
        <f t="shared" si="11"/>
        <v>0</v>
      </c>
      <c r="M89" s="60">
        <f t="shared" si="12"/>
        <v>0</v>
      </c>
      <c r="N89" s="52" t="e">
        <f t="shared" si="13"/>
        <v>#DIV/0!</v>
      </c>
      <c r="O89" s="189"/>
      <c r="P89" s="189"/>
      <c r="Q89" s="189"/>
    </row>
    <row r="90" spans="1:17" x14ac:dyDescent="0.2">
      <c r="A90" s="263" t="s">
        <v>170</v>
      </c>
      <c r="B90" s="328" t="s">
        <v>171</v>
      </c>
      <c r="C90" s="68">
        <v>20000</v>
      </c>
      <c r="D90" s="443"/>
      <c r="E90" s="47"/>
      <c r="F90" s="68">
        <f t="shared" si="9"/>
        <v>20000</v>
      </c>
      <c r="G90" s="368">
        <v>3045.67</v>
      </c>
      <c r="H90" s="368">
        <v>4329</v>
      </c>
      <c r="I90" s="367">
        <v>5901.6399999999994</v>
      </c>
      <c r="J90" s="367"/>
      <c r="K90" s="48">
        <f t="shared" si="10"/>
        <v>13276.31</v>
      </c>
      <c r="L90" s="60">
        <f t="shared" si="11"/>
        <v>6723.6900000000005</v>
      </c>
      <c r="M90" s="60">
        <f t="shared" si="12"/>
        <v>6723.6900000000005</v>
      </c>
      <c r="N90" s="52">
        <f t="shared" si="13"/>
        <v>0.6638155</v>
      </c>
      <c r="O90" s="196"/>
      <c r="P90" s="196"/>
      <c r="Q90" s="196"/>
    </row>
    <row r="91" spans="1:17" ht="13.15" customHeight="1" x14ac:dyDescent="0.2">
      <c r="A91" s="219" t="s">
        <v>172</v>
      </c>
      <c r="B91" s="328" t="s">
        <v>173</v>
      </c>
      <c r="C91" s="68">
        <v>1500</v>
      </c>
      <c r="D91" s="443"/>
      <c r="E91" s="47"/>
      <c r="F91" s="68">
        <f t="shared" si="9"/>
        <v>1500</v>
      </c>
      <c r="G91" s="368">
        <v>0</v>
      </c>
      <c r="H91" s="368">
        <v>384.78</v>
      </c>
      <c r="I91" s="367">
        <v>0</v>
      </c>
      <c r="J91" s="367"/>
      <c r="K91" s="48">
        <f t="shared" si="10"/>
        <v>384.78</v>
      </c>
      <c r="L91" s="60">
        <f t="shared" si="11"/>
        <v>1115.22</v>
      </c>
      <c r="M91" s="60">
        <f t="shared" si="12"/>
        <v>1115.22</v>
      </c>
      <c r="N91" s="52">
        <f t="shared" si="13"/>
        <v>0.25651999999999997</v>
      </c>
      <c r="O91" s="189"/>
      <c r="P91" s="189"/>
      <c r="Q91" s="189"/>
    </row>
    <row r="92" spans="1:17" ht="25.5" customHeight="1" x14ac:dyDescent="0.2">
      <c r="A92" s="261" t="s">
        <v>174</v>
      </c>
      <c r="B92" s="80" t="s">
        <v>175</v>
      </c>
      <c r="C92" s="68">
        <v>11000</v>
      </c>
      <c r="D92" s="443">
        <v>2000</v>
      </c>
      <c r="E92" s="47"/>
      <c r="F92" s="68">
        <f t="shared" si="9"/>
        <v>13000</v>
      </c>
      <c r="G92" s="378">
        <v>1087.72</v>
      </c>
      <c r="H92" s="368">
        <v>2297.91</v>
      </c>
      <c r="I92" s="367">
        <v>5300.5</v>
      </c>
      <c r="J92" s="367"/>
      <c r="K92" s="48">
        <f t="shared" si="10"/>
        <v>8686.130000000001</v>
      </c>
      <c r="L92" s="60">
        <f t="shared" si="11"/>
        <v>2313.869999999999</v>
      </c>
      <c r="M92" s="60">
        <f t="shared" si="12"/>
        <v>4313.869999999999</v>
      </c>
      <c r="N92" s="52">
        <f t="shared" si="13"/>
        <v>0.66816384615384627</v>
      </c>
      <c r="O92" s="196" t="s">
        <v>521</v>
      </c>
      <c r="P92" s="196"/>
      <c r="Q92" s="196" t="s">
        <v>592</v>
      </c>
    </row>
    <row r="93" spans="1:17" hidden="1" x14ac:dyDescent="0.2">
      <c r="A93" s="219" t="s">
        <v>176</v>
      </c>
      <c r="B93" s="80" t="s">
        <v>177</v>
      </c>
      <c r="C93" s="68">
        <v>0</v>
      </c>
      <c r="D93" s="443"/>
      <c r="E93" s="47"/>
      <c r="F93" s="68">
        <f t="shared" si="9"/>
        <v>0</v>
      </c>
      <c r="G93" s="368">
        <v>0</v>
      </c>
      <c r="H93" s="368">
        <v>0</v>
      </c>
      <c r="I93" s="367">
        <v>0</v>
      </c>
      <c r="J93" s="367"/>
      <c r="K93" s="48">
        <f t="shared" si="10"/>
        <v>0</v>
      </c>
      <c r="L93" s="60">
        <f t="shared" si="11"/>
        <v>0</v>
      </c>
      <c r="M93" s="60">
        <f t="shared" si="12"/>
        <v>0</v>
      </c>
      <c r="N93" s="52" t="e">
        <f t="shared" si="13"/>
        <v>#DIV/0!</v>
      </c>
      <c r="O93" s="189"/>
      <c r="P93" s="189"/>
      <c r="Q93" s="189"/>
    </row>
    <row r="94" spans="1:17" x14ac:dyDescent="0.2">
      <c r="A94" s="263" t="s">
        <v>178</v>
      </c>
      <c r="B94" s="327" t="s">
        <v>179</v>
      </c>
      <c r="C94" s="68">
        <v>0</v>
      </c>
      <c r="D94" s="443"/>
      <c r="E94" s="47"/>
      <c r="F94" s="68">
        <f t="shared" si="9"/>
        <v>0</v>
      </c>
      <c r="G94" s="368">
        <v>0</v>
      </c>
      <c r="H94" s="378">
        <v>0</v>
      </c>
      <c r="I94" s="377">
        <v>0</v>
      </c>
      <c r="J94" s="377"/>
      <c r="K94" s="48">
        <f t="shared" si="10"/>
        <v>0</v>
      </c>
      <c r="L94" s="60">
        <f t="shared" si="11"/>
        <v>0</v>
      </c>
      <c r="M94" s="60">
        <f t="shared" si="12"/>
        <v>0</v>
      </c>
      <c r="N94" s="52"/>
      <c r="O94" s="198"/>
      <c r="P94" s="198"/>
      <c r="Q94" s="198"/>
    </row>
    <row r="95" spans="1:17" ht="22.5" x14ac:dyDescent="0.2">
      <c r="A95" s="263" t="s">
        <v>180</v>
      </c>
      <c r="B95" s="328" t="s">
        <v>181</v>
      </c>
      <c r="C95" s="68">
        <v>8000</v>
      </c>
      <c r="D95" s="443"/>
      <c r="E95" s="47"/>
      <c r="F95" s="68">
        <f t="shared" si="9"/>
        <v>8000</v>
      </c>
      <c r="G95" s="368">
        <v>2265.36</v>
      </c>
      <c r="H95" s="368">
        <v>1595.45</v>
      </c>
      <c r="I95" s="367">
        <v>1469.35</v>
      </c>
      <c r="J95" s="367"/>
      <c r="K95" s="48">
        <f t="shared" si="10"/>
        <v>5330.16</v>
      </c>
      <c r="L95" s="60">
        <f t="shared" si="11"/>
        <v>2669.84</v>
      </c>
      <c r="M95" s="60">
        <f t="shared" si="12"/>
        <v>2669.84</v>
      </c>
      <c r="N95" s="52">
        <f t="shared" ref="N95:N115" si="14">K95/F95</f>
        <v>0.66627000000000003</v>
      </c>
      <c r="O95" s="189"/>
      <c r="P95" s="196" t="s">
        <v>568</v>
      </c>
      <c r="Q95" s="196"/>
    </row>
    <row r="96" spans="1:17" x14ac:dyDescent="0.2">
      <c r="A96" s="261" t="s">
        <v>182</v>
      </c>
      <c r="B96" s="328" t="s">
        <v>183</v>
      </c>
      <c r="C96" s="68">
        <v>14000</v>
      </c>
      <c r="D96" s="443"/>
      <c r="E96" s="47"/>
      <c r="F96" s="68">
        <f t="shared" si="9"/>
        <v>14000</v>
      </c>
      <c r="G96" s="368">
        <v>3632.03</v>
      </c>
      <c r="H96" s="368">
        <v>3135.58</v>
      </c>
      <c r="I96" s="367">
        <v>2691.85</v>
      </c>
      <c r="J96" s="367"/>
      <c r="K96" s="48">
        <f t="shared" si="10"/>
        <v>9459.4600000000009</v>
      </c>
      <c r="L96" s="60">
        <f t="shared" si="11"/>
        <v>4540.5399999999991</v>
      </c>
      <c r="M96" s="60">
        <f t="shared" si="12"/>
        <v>4540.5399999999991</v>
      </c>
      <c r="N96" s="52">
        <f t="shared" si="14"/>
        <v>0.67567571428571438</v>
      </c>
      <c r="O96" s="196"/>
      <c r="P96" s="196" t="s">
        <v>569</v>
      </c>
      <c r="Q96" s="196"/>
    </row>
    <row r="97" spans="1:17" ht="22.5" x14ac:dyDescent="0.2">
      <c r="A97" s="219" t="s">
        <v>184</v>
      </c>
      <c r="B97" s="328" t="s">
        <v>185</v>
      </c>
      <c r="C97" s="68">
        <v>6000</v>
      </c>
      <c r="D97" s="443"/>
      <c r="E97" s="47"/>
      <c r="F97" s="68">
        <f t="shared" si="9"/>
        <v>6000</v>
      </c>
      <c r="G97" s="368">
        <v>408.86</v>
      </c>
      <c r="H97" s="368">
        <v>716.72</v>
      </c>
      <c r="I97" s="367">
        <v>278.5</v>
      </c>
      <c r="J97" s="367"/>
      <c r="K97" s="48">
        <f t="shared" si="10"/>
        <v>1404.08</v>
      </c>
      <c r="L97" s="60">
        <f t="shared" si="11"/>
        <v>4595.92</v>
      </c>
      <c r="M97" s="60">
        <f t="shared" si="12"/>
        <v>4595.92</v>
      </c>
      <c r="N97" s="52">
        <f t="shared" si="14"/>
        <v>0.23401333333333332</v>
      </c>
      <c r="O97" s="196" t="s">
        <v>522</v>
      </c>
      <c r="P97" s="196"/>
      <c r="Q97" s="196"/>
    </row>
    <row r="98" spans="1:17" ht="13.5" customHeight="1" x14ac:dyDescent="0.2">
      <c r="A98" s="261" t="s">
        <v>186</v>
      </c>
      <c r="B98" s="328" t="s">
        <v>187</v>
      </c>
      <c r="C98" s="68">
        <v>2000</v>
      </c>
      <c r="D98" s="443">
        <v>1500</v>
      </c>
      <c r="E98" s="47"/>
      <c r="F98" s="68">
        <f t="shared" si="9"/>
        <v>3500</v>
      </c>
      <c r="G98" s="368">
        <v>1845.5</v>
      </c>
      <c r="H98" s="368">
        <v>0</v>
      </c>
      <c r="I98" s="367">
        <v>150</v>
      </c>
      <c r="J98" s="367"/>
      <c r="K98" s="48">
        <f t="shared" si="10"/>
        <v>1995.5</v>
      </c>
      <c r="L98" s="60">
        <f t="shared" si="11"/>
        <v>4.5</v>
      </c>
      <c r="M98" s="60">
        <f t="shared" si="12"/>
        <v>1504.5</v>
      </c>
      <c r="N98" s="52">
        <f t="shared" si="14"/>
        <v>0.57014285714285717</v>
      </c>
      <c r="O98" s="196"/>
      <c r="P98" s="196" t="s">
        <v>570</v>
      </c>
      <c r="Q98" s="196" t="s">
        <v>594</v>
      </c>
    </row>
    <row r="99" spans="1:17" ht="12.75" customHeight="1" x14ac:dyDescent="0.2">
      <c r="A99" s="263" t="s">
        <v>188</v>
      </c>
      <c r="B99" s="328" t="s">
        <v>189</v>
      </c>
      <c r="C99" s="68">
        <v>3500</v>
      </c>
      <c r="D99" s="443"/>
      <c r="E99" s="47"/>
      <c r="F99" s="68">
        <f t="shared" si="9"/>
        <v>3500</v>
      </c>
      <c r="G99" s="368">
        <v>2080.88</v>
      </c>
      <c r="H99" s="368">
        <v>0</v>
      </c>
      <c r="I99" s="367">
        <v>0</v>
      </c>
      <c r="J99" s="367"/>
      <c r="K99" s="48">
        <f t="shared" si="10"/>
        <v>2080.88</v>
      </c>
      <c r="L99" s="60">
        <f t="shared" si="11"/>
        <v>1419.12</v>
      </c>
      <c r="M99" s="60">
        <f t="shared" si="12"/>
        <v>1419.12</v>
      </c>
      <c r="N99" s="52">
        <f t="shared" si="14"/>
        <v>0.59453714285714288</v>
      </c>
      <c r="O99" s="196"/>
      <c r="P99" s="196"/>
      <c r="Q99" s="196"/>
    </row>
    <row r="100" spans="1:17" ht="12.75" customHeight="1" x14ac:dyDescent="0.2">
      <c r="A100" s="261" t="s">
        <v>190</v>
      </c>
      <c r="B100" s="328" t="s">
        <v>191</v>
      </c>
      <c r="C100" s="68">
        <v>90000</v>
      </c>
      <c r="D100" s="443">
        <v>10000</v>
      </c>
      <c r="E100" s="47"/>
      <c r="F100" s="68">
        <f t="shared" si="9"/>
        <v>100000</v>
      </c>
      <c r="G100" s="368">
        <v>16500</v>
      </c>
      <c r="H100" s="368">
        <v>30013.68</v>
      </c>
      <c r="I100" s="367">
        <v>22274.239999999998</v>
      </c>
      <c r="J100" s="367"/>
      <c r="K100" s="48">
        <f t="shared" si="10"/>
        <v>68787.92</v>
      </c>
      <c r="L100" s="60">
        <f t="shared" si="11"/>
        <v>21212.080000000002</v>
      </c>
      <c r="M100" s="60">
        <f t="shared" si="12"/>
        <v>31212.080000000002</v>
      </c>
      <c r="N100" s="52">
        <f t="shared" si="14"/>
        <v>0.68787920000000002</v>
      </c>
      <c r="O100" s="196"/>
      <c r="P100" s="196"/>
      <c r="Q100" s="196" t="s">
        <v>595</v>
      </c>
    </row>
    <row r="101" spans="1:17" ht="12.75" customHeight="1" x14ac:dyDescent="0.2">
      <c r="A101" s="261" t="s">
        <v>192</v>
      </c>
      <c r="B101" s="328" t="s">
        <v>193</v>
      </c>
      <c r="C101" s="68">
        <v>50000</v>
      </c>
      <c r="D101" s="443"/>
      <c r="E101" s="47"/>
      <c r="F101" s="68">
        <f t="shared" si="9"/>
        <v>50000</v>
      </c>
      <c r="G101" s="368">
        <v>0</v>
      </c>
      <c r="H101" s="368">
        <v>8993.5</v>
      </c>
      <c r="I101" s="367">
        <v>0</v>
      </c>
      <c r="J101" s="367"/>
      <c r="K101" s="48">
        <f t="shared" si="10"/>
        <v>8993.5</v>
      </c>
      <c r="L101" s="60">
        <f t="shared" si="11"/>
        <v>41006.5</v>
      </c>
      <c r="M101" s="60">
        <f t="shared" si="12"/>
        <v>41006.5</v>
      </c>
      <c r="N101" s="52">
        <f t="shared" si="14"/>
        <v>0.17987</v>
      </c>
      <c r="O101" s="196" t="s">
        <v>523</v>
      </c>
      <c r="P101" s="196"/>
      <c r="Q101" s="196"/>
    </row>
    <row r="102" spans="1:17" ht="22.5" x14ac:dyDescent="0.2">
      <c r="A102" s="280" t="s">
        <v>474</v>
      </c>
      <c r="B102" s="328" t="s">
        <v>194</v>
      </c>
      <c r="C102" s="68">
        <v>265000</v>
      </c>
      <c r="D102" s="443"/>
      <c r="E102" s="47"/>
      <c r="F102" s="68">
        <f t="shared" si="9"/>
        <v>265000</v>
      </c>
      <c r="G102" s="368">
        <v>112696.98999999999</v>
      </c>
      <c r="H102" s="368">
        <v>80204.5</v>
      </c>
      <c r="I102" s="367">
        <v>60335.51</v>
      </c>
      <c r="J102" s="367"/>
      <c r="K102" s="48">
        <f t="shared" si="10"/>
        <v>253237</v>
      </c>
      <c r="L102" s="60">
        <f t="shared" si="11"/>
        <v>11763</v>
      </c>
      <c r="M102" s="60">
        <f t="shared" si="12"/>
        <v>11763</v>
      </c>
      <c r="N102" s="52">
        <f t="shared" si="14"/>
        <v>0.955611320754717</v>
      </c>
      <c r="O102" s="196" t="s">
        <v>524</v>
      </c>
      <c r="P102" s="196" t="s">
        <v>571</v>
      </c>
      <c r="Q102" s="196"/>
    </row>
    <row r="103" spans="1:17" ht="16.899999999999999" hidden="1" customHeight="1" x14ac:dyDescent="0.2">
      <c r="A103" s="219" t="s">
        <v>195</v>
      </c>
      <c r="B103" s="80" t="s">
        <v>196</v>
      </c>
      <c r="C103" s="68">
        <v>0</v>
      </c>
      <c r="D103" s="443"/>
      <c r="E103" s="47"/>
      <c r="F103" s="68">
        <f t="shared" si="9"/>
        <v>0</v>
      </c>
      <c r="G103" s="382">
        <v>0</v>
      </c>
      <c r="H103" s="368">
        <v>0</v>
      </c>
      <c r="I103" s="367">
        <v>0</v>
      </c>
      <c r="J103" s="367"/>
      <c r="K103" s="48">
        <f t="shared" si="10"/>
        <v>0</v>
      </c>
      <c r="L103" s="60">
        <f t="shared" si="11"/>
        <v>0</v>
      </c>
      <c r="M103" s="60">
        <f t="shared" si="12"/>
        <v>0</v>
      </c>
      <c r="N103" s="52" t="e">
        <f t="shared" si="14"/>
        <v>#DIV/0!</v>
      </c>
      <c r="O103" s="189"/>
      <c r="P103" s="189"/>
      <c r="Q103" s="189"/>
    </row>
    <row r="104" spans="1:17" ht="33.75" x14ac:dyDescent="0.2">
      <c r="A104" s="263" t="s">
        <v>197</v>
      </c>
      <c r="B104" s="328" t="s">
        <v>198</v>
      </c>
      <c r="C104" s="68">
        <v>140000</v>
      </c>
      <c r="D104" s="443">
        <v>25000</v>
      </c>
      <c r="E104" s="47"/>
      <c r="F104" s="68">
        <f t="shared" si="9"/>
        <v>165000</v>
      </c>
      <c r="G104" s="378">
        <v>25211.7</v>
      </c>
      <c r="H104" s="368">
        <v>32023.300000000003</v>
      </c>
      <c r="I104" s="367">
        <v>36377.869999999995</v>
      </c>
      <c r="J104" s="367"/>
      <c r="K104" s="48">
        <f t="shared" si="10"/>
        <v>93612.87</v>
      </c>
      <c r="L104" s="60">
        <f t="shared" si="11"/>
        <v>46387.130000000005</v>
      </c>
      <c r="M104" s="60">
        <f t="shared" si="12"/>
        <v>71387.13</v>
      </c>
      <c r="N104" s="52">
        <f t="shared" si="14"/>
        <v>0.56735072727272728</v>
      </c>
      <c r="O104" s="196" t="s">
        <v>525</v>
      </c>
      <c r="P104" s="196" t="s">
        <v>572</v>
      </c>
      <c r="Q104" s="196" t="s">
        <v>596</v>
      </c>
    </row>
    <row r="105" spans="1:17" ht="25.5" customHeight="1" x14ac:dyDescent="0.2">
      <c r="A105" s="261" t="s">
        <v>199</v>
      </c>
      <c r="B105" s="328" t="s">
        <v>200</v>
      </c>
      <c r="C105" s="68">
        <v>40000</v>
      </c>
      <c r="D105" s="443">
        <v>15000</v>
      </c>
      <c r="E105" s="47"/>
      <c r="F105" s="68">
        <f t="shared" si="9"/>
        <v>55000</v>
      </c>
      <c r="G105" s="368">
        <v>7911.21</v>
      </c>
      <c r="H105" s="378">
        <v>11677.52</v>
      </c>
      <c r="I105" s="377">
        <v>11985.99</v>
      </c>
      <c r="J105" s="377"/>
      <c r="K105" s="48">
        <f t="shared" si="10"/>
        <v>31574.720000000001</v>
      </c>
      <c r="L105" s="60">
        <f t="shared" si="11"/>
        <v>8425.2799999999988</v>
      </c>
      <c r="M105" s="60">
        <f t="shared" si="12"/>
        <v>23425.279999999999</v>
      </c>
      <c r="N105" s="52">
        <f t="shared" si="14"/>
        <v>0.57408581818181825</v>
      </c>
      <c r="O105" s="189"/>
      <c r="P105" s="196" t="s">
        <v>573</v>
      </c>
      <c r="Q105" s="196" t="s">
        <v>597</v>
      </c>
    </row>
    <row r="106" spans="1:17" x14ac:dyDescent="0.2">
      <c r="A106" s="219" t="s">
        <v>201</v>
      </c>
      <c r="B106" s="80" t="s">
        <v>202</v>
      </c>
      <c r="C106" s="68">
        <v>2000</v>
      </c>
      <c r="D106" s="443"/>
      <c r="E106" s="47"/>
      <c r="F106" s="68">
        <f t="shared" si="9"/>
        <v>2000</v>
      </c>
      <c r="G106" s="368">
        <v>278.38</v>
      </c>
      <c r="H106" s="368">
        <v>0</v>
      </c>
      <c r="I106" s="367">
        <v>0</v>
      </c>
      <c r="J106" s="367"/>
      <c r="K106" s="48">
        <f t="shared" si="10"/>
        <v>278.38</v>
      </c>
      <c r="L106" s="60">
        <f t="shared" si="11"/>
        <v>1721.62</v>
      </c>
      <c r="M106" s="60">
        <f t="shared" si="12"/>
        <v>1721.62</v>
      </c>
      <c r="N106" s="52">
        <f t="shared" si="14"/>
        <v>0.13919000000000001</v>
      </c>
      <c r="O106" s="196"/>
      <c r="P106" s="196"/>
      <c r="Q106" s="196"/>
    </row>
    <row r="107" spans="1:17" hidden="1" x14ac:dyDescent="0.2">
      <c r="A107" s="219" t="s">
        <v>382</v>
      </c>
      <c r="B107" s="80" t="s">
        <v>383</v>
      </c>
      <c r="C107" s="68">
        <v>0</v>
      </c>
      <c r="D107" s="443"/>
      <c r="E107" s="47"/>
      <c r="F107" s="68">
        <f t="shared" si="9"/>
        <v>0</v>
      </c>
      <c r="G107" s="368">
        <v>0</v>
      </c>
      <c r="H107" s="368">
        <v>0</v>
      </c>
      <c r="I107" s="367">
        <v>0</v>
      </c>
      <c r="J107" s="367"/>
      <c r="K107" s="48">
        <f t="shared" si="10"/>
        <v>0</v>
      </c>
      <c r="L107" s="60">
        <f t="shared" si="11"/>
        <v>0</v>
      </c>
      <c r="M107" s="60">
        <f t="shared" si="12"/>
        <v>0</v>
      </c>
      <c r="N107" s="52" t="e">
        <f t="shared" si="14"/>
        <v>#DIV/0!</v>
      </c>
      <c r="O107" s="196"/>
      <c r="P107" s="196"/>
      <c r="Q107" s="196"/>
    </row>
    <row r="108" spans="1:17" ht="12.75" customHeight="1" x14ac:dyDescent="0.2">
      <c r="A108" s="261" t="s">
        <v>203</v>
      </c>
      <c r="B108" s="327" t="s">
        <v>204</v>
      </c>
      <c r="C108" s="68">
        <v>15000</v>
      </c>
      <c r="D108" s="443"/>
      <c r="E108" s="47"/>
      <c r="F108" s="68">
        <f t="shared" si="9"/>
        <v>15000</v>
      </c>
      <c r="G108" s="368">
        <v>4577.18</v>
      </c>
      <c r="H108" s="368">
        <v>1891.15</v>
      </c>
      <c r="I108" s="367">
        <v>1334.73</v>
      </c>
      <c r="J108" s="367"/>
      <c r="K108" s="48">
        <f t="shared" si="10"/>
        <v>7803.0599999999995</v>
      </c>
      <c r="L108" s="60">
        <f t="shared" si="11"/>
        <v>7196.9400000000005</v>
      </c>
      <c r="M108" s="60">
        <f t="shared" si="12"/>
        <v>7196.9400000000005</v>
      </c>
      <c r="N108" s="52">
        <f t="shared" si="14"/>
        <v>0.520204</v>
      </c>
      <c r="O108" s="196"/>
      <c r="P108" s="196"/>
      <c r="Q108" s="196"/>
    </row>
    <row r="109" spans="1:17" ht="13.15" customHeight="1" x14ac:dyDescent="0.2">
      <c r="A109" s="219" t="s">
        <v>205</v>
      </c>
      <c r="B109" s="329" t="s">
        <v>475</v>
      </c>
      <c r="C109" s="68">
        <v>500</v>
      </c>
      <c r="D109" s="443"/>
      <c r="E109" s="47"/>
      <c r="F109" s="68">
        <f t="shared" si="9"/>
        <v>500</v>
      </c>
      <c r="G109" s="368">
        <v>138.31</v>
      </c>
      <c r="H109" s="368">
        <v>123.23</v>
      </c>
      <c r="I109" s="367">
        <v>0</v>
      </c>
      <c r="J109" s="367"/>
      <c r="K109" s="48">
        <f t="shared" si="10"/>
        <v>261.54000000000002</v>
      </c>
      <c r="L109" s="60">
        <f t="shared" si="11"/>
        <v>238.45999999999998</v>
      </c>
      <c r="M109" s="60">
        <f t="shared" si="12"/>
        <v>238.45999999999998</v>
      </c>
      <c r="N109" s="52">
        <f t="shared" si="14"/>
        <v>0.52307999999999999</v>
      </c>
      <c r="O109" s="189"/>
      <c r="P109" s="189"/>
      <c r="Q109" s="189"/>
    </row>
    <row r="110" spans="1:17" hidden="1" x14ac:dyDescent="0.2">
      <c r="A110" s="219" t="s">
        <v>206</v>
      </c>
      <c r="B110" s="80" t="s">
        <v>207</v>
      </c>
      <c r="C110" s="68">
        <v>0</v>
      </c>
      <c r="D110" s="443"/>
      <c r="E110" s="47"/>
      <c r="F110" s="68">
        <f t="shared" si="9"/>
        <v>0</v>
      </c>
      <c r="G110" s="368">
        <v>0</v>
      </c>
      <c r="H110" s="368">
        <v>0</v>
      </c>
      <c r="I110" s="367">
        <v>0</v>
      </c>
      <c r="J110" s="367"/>
      <c r="K110" s="48">
        <f t="shared" si="10"/>
        <v>0</v>
      </c>
      <c r="L110" s="60">
        <f t="shared" si="11"/>
        <v>0</v>
      </c>
      <c r="M110" s="60">
        <f t="shared" si="12"/>
        <v>0</v>
      </c>
      <c r="N110" s="52" t="e">
        <f t="shared" si="14"/>
        <v>#DIV/0!</v>
      </c>
      <c r="O110" s="189"/>
      <c r="P110" s="189"/>
      <c r="Q110" s="189"/>
    </row>
    <row r="111" spans="1:17" ht="24.75" customHeight="1" x14ac:dyDescent="0.2">
      <c r="A111" s="281" t="s">
        <v>208</v>
      </c>
      <c r="B111" s="80" t="s">
        <v>209</v>
      </c>
      <c r="C111" s="68">
        <v>100000</v>
      </c>
      <c r="D111" s="443"/>
      <c r="E111" s="47"/>
      <c r="F111" s="68">
        <f t="shared" si="9"/>
        <v>100000</v>
      </c>
      <c r="G111" s="368">
        <v>33354</v>
      </c>
      <c r="H111" s="368">
        <v>8500</v>
      </c>
      <c r="I111" s="367">
        <v>100.89</v>
      </c>
      <c r="J111" s="367"/>
      <c r="K111" s="48">
        <f t="shared" si="10"/>
        <v>41954.89</v>
      </c>
      <c r="L111" s="60">
        <f t="shared" si="11"/>
        <v>58045.11</v>
      </c>
      <c r="M111" s="60">
        <f t="shared" si="12"/>
        <v>58045.11</v>
      </c>
      <c r="N111" s="52">
        <f t="shared" si="14"/>
        <v>0.4195489</v>
      </c>
      <c r="O111" s="196" t="s">
        <v>526</v>
      </c>
      <c r="P111" s="196"/>
      <c r="Q111" s="196"/>
    </row>
    <row r="112" spans="1:17" ht="13.9" hidden="1" customHeight="1" x14ac:dyDescent="0.2">
      <c r="A112" s="219" t="s">
        <v>210</v>
      </c>
      <c r="B112" s="80" t="s">
        <v>211</v>
      </c>
      <c r="C112" s="68">
        <v>0</v>
      </c>
      <c r="D112" s="443"/>
      <c r="E112" s="47"/>
      <c r="F112" s="68">
        <f t="shared" si="9"/>
        <v>0</v>
      </c>
      <c r="G112" s="368">
        <v>0</v>
      </c>
      <c r="H112" s="368">
        <v>0</v>
      </c>
      <c r="I112" s="367">
        <v>0</v>
      </c>
      <c r="J112" s="367"/>
      <c r="K112" s="48">
        <f t="shared" si="10"/>
        <v>0</v>
      </c>
      <c r="L112" s="60">
        <f t="shared" si="11"/>
        <v>0</v>
      </c>
      <c r="M112" s="60">
        <f t="shared" si="12"/>
        <v>0</v>
      </c>
      <c r="N112" s="52" t="e">
        <f t="shared" si="14"/>
        <v>#DIV/0!</v>
      </c>
      <c r="O112" s="189"/>
      <c r="P112" s="189"/>
      <c r="Q112" s="189"/>
    </row>
    <row r="113" spans="1:17" hidden="1" x14ac:dyDescent="0.2">
      <c r="A113" s="263" t="s">
        <v>212</v>
      </c>
      <c r="B113" s="80" t="s">
        <v>213</v>
      </c>
      <c r="C113" s="68">
        <v>0</v>
      </c>
      <c r="D113" s="443"/>
      <c r="E113" s="47"/>
      <c r="F113" s="68">
        <f t="shared" si="9"/>
        <v>0</v>
      </c>
      <c r="G113" s="368">
        <v>0</v>
      </c>
      <c r="H113" s="368">
        <v>0</v>
      </c>
      <c r="I113" s="367">
        <v>0</v>
      </c>
      <c r="J113" s="367"/>
      <c r="K113" s="48">
        <f t="shared" si="10"/>
        <v>0</v>
      </c>
      <c r="L113" s="60">
        <f t="shared" si="11"/>
        <v>0</v>
      </c>
      <c r="M113" s="60">
        <f t="shared" si="12"/>
        <v>0</v>
      </c>
      <c r="N113" s="52" t="e">
        <f t="shared" si="14"/>
        <v>#DIV/0!</v>
      </c>
      <c r="O113" s="189"/>
      <c r="P113" s="189"/>
      <c r="Q113" s="189"/>
    </row>
    <row r="114" spans="1:17" x14ac:dyDescent="0.2">
      <c r="A114" s="264" t="s">
        <v>214</v>
      </c>
      <c r="B114" s="330" t="s">
        <v>215</v>
      </c>
      <c r="C114" s="68">
        <v>2000</v>
      </c>
      <c r="D114" s="444"/>
      <c r="E114" s="54"/>
      <c r="F114" s="68">
        <f t="shared" si="9"/>
        <v>2000</v>
      </c>
      <c r="G114" s="379">
        <v>907.01</v>
      </c>
      <c r="H114" s="368">
        <v>0</v>
      </c>
      <c r="I114" s="367">
        <v>0</v>
      </c>
      <c r="J114" s="367"/>
      <c r="K114" s="48">
        <f t="shared" si="10"/>
        <v>907.01</v>
      </c>
      <c r="L114" s="60">
        <f t="shared" si="11"/>
        <v>1092.99</v>
      </c>
      <c r="M114" s="60">
        <f t="shared" si="12"/>
        <v>1092.99</v>
      </c>
      <c r="N114" s="52">
        <f t="shared" si="14"/>
        <v>0.45350499999999999</v>
      </c>
      <c r="O114" s="189"/>
      <c r="P114" s="189"/>
      <c r="Q114" s="189"/>
    </row>
    <row r="115" spans="1:17" s="57" customFormat="1" ht="13.5" thickBot="1" x14ac:dyDescent="0.25">
      <c r="A115" s="190"/>
      <c r="B115" s="174" t="s">
        <v>74</v>
      </c>
      <c r="C115" s="412">
        <f>SUM(C83:C114)</f>
        <v>1173000</v>
      </c>
      <c r="D115" s="348">
        <f>SUM(D83:D114)</f>
        <v>53500</v>
      </c>
      <c r="E115" s="175"/>
      <c r="F115" s="347">
        <f t="shared" si="9"/>
        <v>1226500</v>
      </c>
      <c r="G115" s="371">
        <v>291433.80999999994</v>
      </c>
      <c r="H115" s="370">
        <f>SUM(H83:H114)</f>
        <v>259178.47</v>
      </c>
      <c r="I115" s="370">
        <f>SUM(I83:I114)</f>
        <v>254495.75000000003</v>
      </c>
      <c r="J115" s="370"/>
      <c r="K115" s="163">
        <f t="shared" si="10"/>
        <v>805108.02999999991</v>
      </c>
      <c r="L115" s="400">
        <f t="shared" si="11"/>
        <v>367891.97000000009</v>
      </c>
      <c r="M115" s="400">
        <f t="shared" si="12"/>
        <v>421391.97000000009</v>
      </c>
      <c r="N115" s="399">
        <f t="shared" si="14"/>
        <v>0.65642725642070932</v>
      </c>
      <c r="O115" s="340"/>
      <c r="P115" s="340"/>
      <c r="Q115" s="340"/>
    </row>
    <row r="116" spans="1:17" x14ac:dyDescent="0.2">
      <c r="A116" s="191" t="s">
        <v>379</v>
      </c>
      <c r="B116" s="176"/>
      <c r="C116" s="172"/>
      <c r="D116" s="437"/>
      <c r="E116" s="411"/>
      <c r="F116" s="172"/>
      <c r="G116" s="385"/>
      <c r="H116" s="404"/>
      <c r="I116" s="385"/>
      <c r="J116" s="385"/>
      <c r="K116" s="405"/>
      <c r="L116" s="405"/>
      <c r="M116" s="405"/>
      <c r="N116" s="406"/>
      <c r="O116" s="407"/>
      <c r="P116" s="407"/>
      <c r="Q116" s="407"/>
    </row>
    <row r="117" spans="1:17" x14ac:dyDescent="0.2">
      <c r="A117" s="247" t="s">
        <v>216</v>
      </c>
      <c r="B117" s="244" t="s">
        <v>217</v>
      </c>
      <c r="C117" s="415"/>
      <c r="D117" s="70"/>
      <c r="E117" s="44"/>
      <c r="F117" s="45"/>
      <c r="G117" s="384"/>
      <c r="H117" s="75"/>
      <c r="I117" s="75"/>
      <c r="J117" s="75"/>
      <c r="K117" s="166"/>
      <c r="L117" s="45"/>
      <c r="M117" s="45"/>
      <c r="N117" s="79"/>
      <c r="O117" s="187"/>
      <c r="P117" s="187"/>
      <c r="Q117" s="187"/>
    </row>
    <row r="118" spans="1:17" ht="24" customHeight="1" x14ac:dyDescent="0.2">
      <c r="A118" s="51"/>
      <c r="B118" s="414" t="s">
        <v>218</v>
      </c>
      <c r="C118" s="68">
        <v>1500000</v>
      </c>
      <c r="D118" s="426"/>
      <c r="E118" s="47"/>
      <c r="F118" s="68">
        <f t="shared" si="9"/>
        <v>1500000</v>
      </c>
      <c r="G118" s="368">
        <v>0</v>
      </c>
      <c r="H118" s="368">
        <v>750000</v>
      </c>
      <c r="I118" s="368">
        <v>0</v>
      </c>
      <c r="J118" s="368"/>
      <c r="K118" s="49">
        <f t="shared" si="10"/>
        <v>750000</v>
      </c>
      <c r="L118" s="60">
        <f t="shared" si="11"/>
        <v>750000</v>
      </c>
      <c r="M118" s="60">
        <f t="shared" ref="M118:M127" si="15">F118-K118</f>
        <v>750000</v>
      </c>
      <c r="N118" s="89">
        <f t="shared" ref="N118:N127" si="16">K118/F118</f>
        <v>0.5</v>
      </c>
      <c r="O118" s="215" t="s">
        <v>446</v>
      </c>
      <c r="P118" s="215"/>
      <c r="Q118" s="215"/>
    </row>
    <row r="119" spans="1:17" ht="24" hidden="1" customHeight="1" x14ac:dyDescent="0.2">
      <c r="A119" s="51"/>
      <c r="B119" s="137" t="s">
        <v>469</v>
      </c>
      <c r="C119" s="412">
        <v>0</v>
      </c>
      <c r="D119" s="445"/>
      <c r="E119" s="60"/>
      <c r="F119" s="412">
        <f t="shared" si="9"/>
        <v>0</v>
      </c>
      <c r="G119" s="367">
        <v>0</v>
      </c>
      <c r="H119" s="45">
        <v>0</v>
      </c>
      <c r="I119" s="45"/>
      <c r="J119" s="45"/>
      <c r="K119" s="48">
        <f t="shared" si="10"/>
        <v>0</v>
      </c>
      <c r="L119" s="60">
        <f t="shared" si="11"/>
        <v>0</v>
      </c>
      <c r="M119" s="60">
        <f t="shared" si="15"/>
        <v>0</v>
      </c>
      <c r="N119" s="50" t="e">
        <f t="shared" si="16"/>
        <v>#DIV/0!</v>
      </c>
      <c r="O119" s="216" t="s">
        <v>470</v>
      </c>
      <c r="P119" s="216"/>
      <c r="Q119" s="216"/>
    </row>
    <row r="120" spans="1:17" hidden="1" x14ac:dyDescent="0.2">
      <c r="A120" s="51"/>
      <c r="B120" s="80" t="s">
        <v>219</v>
      </c>
      <c r="C120" s="68">
        <v>0</v>
      </c>
      <c r="D120" s="426"/>
      <c r="E120" s="47"/>
      <c r="F120" s="68">
        <f t="shared" si="9"/>
        <v>0</v>
      </c>
      <c r="G120" s="368">
        <v>0</v>
      </c>
      <c r="H120" s="48">
        <v>0</v>
      </c>
      <c r="I120" s="48"/>
      <c r="J120" s="48"/>
      <c r="K120" s="48">
        <f t="shared" si="10"/>
        <v>0</v>
      </c>
      <c r="L120" s="60">
        <f t="shared" si="11"/>
        <v>0</v>
      </c>
      <c r="M120" s="60">
        <f t="shared" si="15"/>
        <v>0</v>
      </c>
      <c r="N120" s="52" t="e">
        <f t="shared" si="16"/>
        <v>#DIV/0!</v>
      </c>
      <c r="O120" s="216"/>
      <c r="P120" s="216"/>
      <c r="Q120" s="216"/>
    </row>
    <row r="121" spans="1:17" ht="24" hidden="1" customHeight="1" x14ac:dyDescent="0.2">
      <c r="A121" s="51"/>
      <c r="B121" s="135" t="s">
        <v>461</v>
      </c>
      <c r="C121" s="412">
        <v>0</v>
      </c>
      <c r="D121" s="426"/>
      <c r="E121" s="47"/>
      <c r="F121" s="412">
        <f t="shared" si="9"/>
        <v>0</v>
      </c>
      <c r="G121" s="368">
        <v>0</v>
      </c>
      <c r="H121" s="48">
        <v>0</v>
      </c>
      <c r="I121" s="48"/>
      <c r="J121" s="48"/>
      <c r="K121" s="48">
        <f t="shared" si="10"/>
        <v>0</v>
      </c>
      <c r="L121" s="60">
        <f t="shared" si="11"/>
        <v>0</v>
      </c>
      <c r="M121" s="60">
        <f t="shared" si="15"/>
        <v>0</v>
      </c>
      <c r="N121" s="52" t="e">
        <f t="shared" si="16"/>
        <v>#DIV/0!</v>
      </c>
      <c r="O121" s="216"/>
      <c r="P121" s="216"/>
      <c r="Q121" s="216"/>
    </row>
    <row r="122" spans="1:17" hidden="1" x14ac:dyDescent="0.2">
      <c r="A122" s="51"/>
      <c r="B122" s="135" t="s">
        <v>460</v>
      </c>
      <c r="C122" s="68">
        <v>0</v>
      </c>
      <c r="D122" s="426"/>
      <c r="E122" s="47"/>
      <c r="F122" s="68">
        <f t="shared" si="9"/>
        <v>0</v>
      </c>
      <c r="G122" s="368">
        <v>0</v>
      </c>
      <c r="H122" s="49">
        <v>0</v>
      </c>
      <c r="I122" s="48"/>
      <c r="J122" s="48"/>
      <c r="K122" s="48">
        <f t="shared" si="10"/>
        <v>0</v>
      </c>
      <c r="L122" s="60">
        <f t="shared" si="11"/>
        <v>0</v>
      </c>
      <c r="M122" s="60">
        <f t="shared" si="15"/>
        <v>0</v>
      </c>
      <c r="N122" s="52" t="e">
        <f t="shared" si="16"/>
        <v>#DIV/0!</v>
      </c>
      <c r="O122" s="216"/>
      <c r="P122" s="216"/>
      <c r="Q122" s="216"/>
    </row>
    <row r="123" spans="1:17" ht="13.5" hidden="1" thickBot="1" x14ac:dyDescent="0.25">
      <c r="A123" s="51"/>
      <c r="B123" s="186" t="s">
        <v>220</v>
      </c>
      <c r="C123" s="412">
        <v>0</v>
      </c>
      <c r="D123" s="445"/>
      <c r="E123" s="60"/>
      <c r="F123" s="412">
        <f t="shared" si="9"/>
        <v>0</v>
      </c>
      <c r="G123" s="368">
        <v>0</v>
      </c>
      <c r="H123" s="49">
        <v>0</v>
      </c>
      <c r="I123" s="48"/>
      <c r="J123" s="48"/>
      <c r="K123" s="48">
        <f t="shared" si="10"/>
        <v>0</v>
      </c>
      <c r="L123" s="60">
        <f t="shared" si="11"/>
        <v>0</v>
      </c>
      <c r="M123" s="60">
        <f t="shared" si="15"/>
        <v>0</v>
      </c>
      <c r="N123" s="52" t="e">
        <f t="shared" si="16"/>
        <v>#DIV/0!</v>
      </c>
      <c r="O123" s="217"/>
      <c r="P123" s="217"/>
      <c r="Q123" s="217"/>
    </row>
    <row r="124" spans="1:17" hidden="1" x14ac:dyDescent="0.2">
      <c r="A124" s="51"/>
      <c r="B124" s="186" t="s">
        <v>221</v>
      </c>
      <c r="C124" s="68">
        <v>0</v>
      </c>
      <c r="D124" s="445"/>
      <c r="E124" s="60"/>
      <c r="F124" s="68">
        <f t="shared" si="9"/>
        <v>0</v>
      </c>
      <c r="G124" s="368">
        <v>0</v>
      </c>
      <c r="H124" s="49">
        <v>0</v>
      </c>
      <c r="I124" s="48"/>
      <c r="J124" s="48"/>
      <c r="K124" s="48">
        <f t="shared" si="10"/>
        <v>0</v>
      </c>
      <c r="L124" s="60">
        <f t="shared" si="11"/>
        <v>0</v>
      </c>
      <c r="M124" s="60">
        <f t="shared" si="15"/>
        <v>0</v>
      </c>
      <c r="N124" s="52" t="e">
        <f t="shared" si="16"/>
        <v>#DIV/0!</v>
      </c>
      <c r="O124" s="217"/>
      <c r="P124" s="217"/>
      <c r="Q124" s="217"/>
    </row>
    <row r="125" spans="1:17" ht="13.5" hidden="1" thickBot="1" x14ac:dyDescent="0.25">
      <c r="A125" s="51"/>
      <c r="B125" s="186" t="s">
        <v>222</v>
      </c>
      <c r="C125" s="412">
        <v>0</v>
      </c>
      <c r="D125" s="445"/>
      <c r="E125" s="60"/>
      <c r="F125" s="412">
        <f t="shared" si="9"/>
        <v>0</v>
      </c>
      <c r="G125" s="368">
        <v>0</v>
      </c>
      <c r="H125" s="49">
        <v>0</v>
      </c>
      <c r="I125" s="48"/>
      <c r="J125" s="48"/>
      <c r="K125" s="48">
        <f t="shared" si="10"/>
        <v>0</v>
      </c>
      <c r="L125" s="60">
        <f t="shared" si="11"/>
        <v>0</v>
      </c>
      <c r="M125" s="60">
        <f t="shared" si="15"/>
        <v>0</v>
      </c>
      <c r="N125" s="52" t="e">
        <f t="shared" si="16"/>
        <v>#DIV/0!</v>
      </c>
      <c r="O125" s="217"/>
      <c r="P125" s="217"/>
      <c r="Q125" s="217"/>
    </row>
    <row r="126" spans="1:17" hidden="1" x14ac:dyDescent="0.2">
      <c r="A126" s="51"/>
      <c r="B126" s="186" t="s">
        <v>223</v>
      </c>
      <c r="C126" s="68">
        <v>0</v>
      </c>
      <c r="D126" s="446"/>
      <c r="E126" s="150"/>
      <c r="F126" s="68">
        <f t="shared" si="9"/>
        <v>0</v>
      </c>
      <c r="G126" s="369">
        <v>0</v>
      </c>
      <c r="H126" s="49">
        <v>0</v>
      </c>
      <c r="I126" s="48"/>
      <c r="J126" s="48"/>
      <c r="K126" s="48">
        <f t="shared" si="10"/>
        <v>0</v>
      </c>
      <c r="L126" s="60">
        <f t="shared" si="11"/>
        <v>0</v>
      </c>
      <c r="M126" s="60">
        <f t="shared" si="15"/>
        <v>0</v>
      </c>
      <c r="N126" s="52" t="e">
        <f t="shared" si="16"/>
        <v>#DIV/0!</v>
      </c>
      <c r="O126" s="217"/>
      <c r="P126" s="217"/>
      <c r="Q126" s="217"/>
    </row>
    <row r="127" spans="1:17" s="57" customFormat="1" ht="13.5" thickBot="1" x14ac:dyDescent="0.25">
      <c r="A127" s="218"/>
      <c r="B127" s="179" t="s">
        <v>74</v>
      </c>
      <c r="C127" s="416">
        <v>1500000</v>
      </c>
      <c r="D127" s="447"/>
      <c r="E127" s="417"/>
      <c r="F127" s="347">
        <f t="shared" si="9"/>
        <v>1500000</v>
      </c>
      <c r="G127" s="371">
        <v>0</v>
      </c>
      <c r="H127" s="370">
        <v>750000</v>
      </c>
      <c r="I127" s="370">
        <v>0</v>
      </c>
      <c r="J127" s="370"/>
      <c r="K127" s="163">
        <f t="shared" si="10"/>
        <v>750000</v>
      </c>
      <c r="L127" s="400">
        <f t="shared" si="11"/>
        <v>750000</v>
      </c>
      <c r="M127" s="400">
        <f t="shared" si="15"/>
        <v>750000</v>
      </c>
      <c r="N127" s="399">
        <f t="shared" si="16"/>
        <v>0.5</v>
      </c>
      <c r="O127" s="339"/>
      <c r="P127" s="339"/>
      <c r="Q127" s="339"/>
    </row>
    <row r="128" spans="1:17" x14ac:dyDescent="0.2">
      <c r="A128" s="200" t="s">
        <v>227</v>
      </c>
      <c r="B128" s="421"/>
      <c r="C128" s="178"/>
      <c r="D128" s="66"/>
      <c r="E128" s="422"/>
      <c r="F128" s="45"/>
      <c r="G128" s="386"/>
      <c r="H128" s="386"/>
      <c r="I128" s="386"/>
      <c r="J128" s="386"/>
      <c r="K128" s="386"/>
      <c r="L128" s="82"/>
      <c r="M128" s="82"/>
      <c r="N128" s="185"/>
      <c r="O128" s="187"/>
      <c r="P128" s="187"/>
      <c r="Q128" s="187"/>
    </row>
    <row r="129" spans="1:17" ht="24.6" customHeight="1" x14ac:dyDescent="0.2">
      <c r="A129" s="219" t="s">
        <v>224</v>
      </c>
      <c r="B129" s="83" t="s">
        <v>225</v>
      </c>
      <c r="C129" s="68">
        <v>216528</v>
      </c>
      <c r="D129" s="460">
        <v>567289</v>
      </c>
      <c r="E129" s="68"/>
      <c r="F129" s="68">
        <f t="shared" si="9"/>
        <v>783817</v>
      </c>
      <c r="G129" s="368">
        <v>0</v>
      </c>
      <c r="H129" s="368">
        <v>0</v>
      </c>
      <c r="I129" s="368">
        <v>0</v>
      </c>
      <c r="J129" s="368"/>
      <c r="K129" s="49">
        <f t="shared" si="10"/>
        <v>0</v>
      </c>
      <c r="L129" s="60">
        <f t="shared" si="11"/>
        <v>216528</v>
      </c>
      <c r="M129" s="60">
        <f>F129-K129</f>
        <v>783817</v>
      </c>
      <c r="N129" s="67">
        <f>K129/F129</f>
        <v>0</v>
      </c>
      <c r="O129" s="195" t="s">
        <v>527</v>
      </c>
      <c r="P129" s="195"/>
      <c r="Q129" s="195" t="s">
        <v>598</v>
      </c>
    </row>
    <row r="130" spans="1:17" s="57" customFormat="1" ht="13.5" thickBot="1" x14ac:dyDescent="0.25">
      <c r="A130" s="218"/>
      <c r="B130" s="179" t="s">
        <v>74</v>
      </c>
      <c r="C130" s="412">
        <v>216528</v>
      </c>
      <c r="D130" s="461">
        <f>SUM(D129)</f>
        <v>567289</v>
      </c>
      <c r="E130" s="412"/>
      <c r="F130" s="347">
        <f t="shared" si="9"/>
        <v>783817</v>
      </c>
      <c r="G130" s="371">
        <v>0</v>
      </c>
      <c r="H130" s="370">
        <v>0</v>
      </c>
      <c r="I130" s="370">
        <v>0</v>
      </c>
      <c r="J130" s="370"/>
      <c r="K130" s="163">
        <f t="shared" si="10"/>
        <v>0</v>
      </c>
      <c r="L130" s="400">
        <f t="shared" si="11"/>
        <v>216528</v>
      </c>
      <c r="M130" s="400">
        <f>F130-K130</f>
        <v>783817</v>
      </c>
      <c r="N130" s="399">
        <f>K130/F130</f>
        <v>0</v>
      </c>
      <c r="O130" s="344"/>
      <c r="P130" s="344"/>
      <c r="Q130" s="344"/>
    </row>
    <row r="131" spans="1:17" x14ac:dyDescent="0.2">
      <c r="A131" s="200" t="s">
        <v>228</v>
      </c>
      <c r="B131" s="420"/>
      <c r="C131" s="178"/>
      <c r="D131" s="66"/>
      <c r="E131" s="422"/>
      <c r="F131" s="45"/>
      <c r="G131" s="349"/>
      <c r="H131" s="349"/>
      <c r="I131" s="349"/>
      <c r="J131" s="349"/>
      <c r="K131" s="45"/>
      <c r="L131" s="45"/>
      <c r="M131" s="45"/>
      <c r="N131" s="45"/>
      <c r="O131" s="187"/>
      <c r="P131" s="187"/>
      <c r="Q131" s="187"/>
    </row>
    <row r="132" spans="1:17" ht="22.5" x14ac:dyDescent="0.2">
      <c r="A132" s="247" t="s">
        <v>229</v>
      </c>
      <c r="B132" s="257" t="s">
        <v>484</v>
      </c>
      <c r="C132" s="68">
        <v>1470000</v>
      </c>
      <c r="D132" s="442"/>
      <c r="E132" s="60"/>
      <c r="F132" s="68">
        <f t="shared" ref="F132:F194" si="17">SUM(C132:E132)</f>
        <v>1470000</v>
      </c>
      <c r="G132" s="367">
        <v>348952.2</v>
      </c>
      <c r="H132" s="367">
        <v>323729.23</v>
      </c>
      <c r="I132" s="367">
        <v>367217.92000000004</v>
      </c>
      <c r="J132" s="367"/>
      <c r="K132" s="48">
        <f t="shared" ref="K132:K194" si="18">SUM(G132:J132)</f>
        <v>1039899.35</v>
      </c>
      <c r="L132" s="60">
        <f t="shared" ref="L132:L194" si="19">C132-K132</f>
        <v>430100.65</v>
      </c>
      <c r="M132" s="60">
        <f t="shared" ref="M132:M163" si="20">F132-K132</f>
        <v>430100.65</v>
      </c>
      <c r="N132" s="50">
        <f t="shared" ref="N132:N163" si="21">K132/F132</f>
        <v>0.70741452380952374</v>
      </c>
      <c r="O132" s="196" t="s">
        <v>529</v>
      </c>
      <c r="P132" s="196"/>
      <c r="Q132" s="196"/>
    </row>
    <row r="133" spans="1:17" ht="13.5" customHeight="1" x14ac:dyDescent="0.2">
      <c r="A133" s="246" t="s">
        <v>230</v>
      </c>
      <c r="B133" s="245" t="s">
        <v>231</v>
      </c>
      <c r="C133" s="68">
        <v>131000</v>
      </c>
      <c r="D133" s="443"/>
      <c r="E133" s="47"/>
      <c r="F133" s="68">
        <f t="shared" si="17"/>
        <v>131000</v>
      </c>
      <c r="G133" s="368">
        <v>31693.86</v>
      </c>
      <c r="H133" s="368">
        <v>29089.839999999997</v>
      </c>
      <c r="I133" s="368">
        <v>34389.589999999997</v>
      </c>
      <c r="J133" s="368"/>
      <c r="K133" s="48">
        <f t="shared" si="18"/>
        <v>95173.29</v>
      </c>
      <c r="L133" s="60">
        <f t="shared" si="19"/>
        <v>35826.710000000006</v>
      </c>
      <c r="M133" s="60">
        <f t="shared" si="20"/>
        <v>35826.710000000006</v>
      </c>
      <c r="N133" s="52">
        <f t="shared" si="21"/>
        <v>0.72651366412213736</v>
      </c>
      <c r="O133" s="196" t="s">
        <v>519</v>
      </c>
      <c r="P133" s="196"/>
      <c r="Q133" s="196"/>
    </row>
    <row r="134" spans="1:17" x14ac:dyDescent="0.2">
      <c r="A134" s="246" t="s">
        <v>232</v>
      </c>
      <c r="B134" s="245" t="s">
        <v>233</v>
      </c>
      <c r="C134" s="68">
        <v>308550</v>
      </c>
      <c r="D134" s="443"/>
      <c r="E134" s="47"/>
      <c r="F134" s="68">
        <f t="shared" si="17"/>
        <v>308550</v>
      </c>
      <c r="G134" s="368">
        <v>72693.64</v>
      </c>
      <c r="H134" s="367">
        <v>66783.650000000009</v>
      </c>
      <c r="I134" s="367">
        <v>68637.859999999986</v>
      </c>
      <c r="J134" s="367"/>
      <c r="K134" s="48">
        <f t="shared" si="18"/>
        <v>208115.15</v>
      </c>
      <c r="L134" s="60">
        <f t="shared" si="19"/>
        <v>100434.85</v>
      </c>
      <c r="M134" s="60">
        <f t="shared" si="20"/>
        <v>100434.85</v>
      </c>
      <c r="N134" s="52">
        <f t="shared" si="21"/>
        <v>0.67449408523740073</v>
      </c>
      <c r="O134" s="196" t="s">
        <v>519</v>
      </c>
      <c r="P134" s="196"/>
      <c r="Q134" s="196"/>
    </row>
    <row r="135" spans="1:17" x14ac:dyDescent="0.2">
      <c r="A135" s="246" t="s">
        <v>234</v>
      </c>
      <c r="B135" s="243" t="s">
        <v>235</v>
      </c>
      <c r="C135" s="68">
        <v>140000</v>
      </c>
      <c r="D135" s="443"/>
      <c r="E135" s="47"/>
      <c r="F135" s="68">
        <f t="shared" si="17"/>
        <v>140000</v>
      </c>
      <c r="G135" s="368">
        <v>32134.33</v>
      </c>
      <c r="H135" s="368">
        <v>29196.18</v>
      </c>
      <c r="I135" s="367">
        <v>33849.29</v>
      </c>
      <c r="J135" s="367"/>
      <c r="K135" s="48">
        <f t="shared" si="18"/>
        <v>95179.8</v>
      </c>
      <c r="L135" s="60">
        <f t="shared" si="19"/>
        <v>44820.2</v>
      </c>
      <c r="M135" s="60">
        <f t="shared" si="20"/>
        <v>44820.2</v>
      </c>
      <c r="N135" s="52">
        <f t="shared" si="21"/>
        <v>0.67985571428571434</v>
      </c>
      <c r="O135" s="196" t="s">
        <v>519</v>
      </c>
      <c r="P135" s="196"/>
      <c r="Q135" s="196"/>
    </row>
    <row r="136" spans="1:17" ht="33.75" x14ac:dyDescent="0.2">
      <c r="A136" s="246" t="s">
        <v>236</v>
      </c>
      <c r="B136" s="245" t="s">
        <v>237</v>
      </c>
      <c r="C136" s="68">
        <v>190000</v>
      </c>
      <c r="D136" s="443">
        <v>10000</v>
      </c>
      <c r="E136" s="47"/>
      <c r="F136" s="68">
        <f t="shared" si="17"/>
        <v>200000</v>
      </c>
      <c r="G136" s="368">
        <v>52242.82</v>
      </c>
      <c r="H136" s="368">
        <v>43485.31</v>
      </c>
      <c r="I136" s="367">
        <v>63950.770000000004</v>
      </c>
      <c r="J136" s="367"/>
      <c r="K136" s="48">
        <f t="shared" si="18"/>
        <v>159678.90000000002</v>
      </c>
      <c r="L136" s="60">
        <f t="shared" si="19"/>
        <v>30321.099999999977</v>
      </c>
      <c r="M136" s="60">
        <f t="shared" si="20"/>
        <v>40321.099999999977</v>
      </c>
      <c r="N136" s="52">
        <f t="shared" si="21"/>
        <v>0.79839450000000012</v>
      </c>
      <c r="O136" s="196"/>
      <c r="P136" s="196" t="s">
        <v>574</v>
      </c>
      <c r="Q136" s="196" t="s">
        <v>599</v>
      </c>
    </row>
    <row r="137" spans="1:17" x14ac:dyDescent="0.2">
      <c r="A137" s="246" t="s">
        <v>238</v>
      </c>
      <c r="B137" s="80" t="s">
        <v>239</v>
      </c>
      <c r="C137" s="68">
        <v>11500</v>
      </c>
      <c r="D137" s="443"/>
      <c r="E137" s="47"/>
      <c r="F137" s="68">
        <f t="shared" si="17"/>
        <v>11500</v>
      </c>
      <c r="G137" s="368">
        <v>1106.82</v>
      </c>
      <c r="H137" s="368">
        <v>788.43999999999994</v>
      </c>
      <c r="I137" s="367">
        <v>1639.01</v>
      </c>
      <c r="J137" s="367"/>
      <c r="K137" s="48">
        <f t="shared" si="18"/>
        <v>3534.2699999999995</v>
      </c>
      <c r="L137" s="60">
        <f t="shared" si="19"/>
        <v>7965.7300000000005</v>
      </c>
      <c r="M137" s="60">
        <f t="shared" si="20"/>
        <v>7965.7300000000005</v>
      </c>
      <c r="N137" s="52">
        <f t="shared" si="21"/>
        <v>0.30732782608695647</v>
      </c>
      <c r="O137" s="196" t="s">
        <v>528</v>
      </c>
      <c r="P137" s="196"/>
      <c r="Q137" s="196"/>
    </row>
    <row r="138" spans="1:17" hidden="1" x14ac:dyDescent="0.2">
      <c r="A138" s="51" t="s">
        <v>240</v>
      </c>
      <c r="B138" s="80" t="s">
        <v>241</v>
      </c>
      <c r="C138" s="68">
        <v>0</v>
      </c>
      <c r="D138" s="443"/>
      <c r="E138" s="47"/>
      <c r="F138" s="68">
        <f t="shared" si="17"/>
        <v>0</v>
      </c>
      <c r="G138" s="368">
        <v>0</v>
      </c>
      <c r="H138" s="368">
        <v>0</v>
      </c>
      <c r="I138" s="367">
        <v>0</v>
      </c>
      <c r="J138" s="367"/>
      <c r="K138" s="48">
        <f t="shared" si="18"/>
        <v>0</v>
      </c>
      <c r="L138" s="60">
        <f t="shared" si="19"/>
        <v>0</v>
      </c>
      <c r="M138" s="60">
        <f t="shared" si="20"/>
        <v>0</v>
      </c>
      <c r="N138" s="52" t="e">
        <f t="shared" si="21"/>
        <v>#DIV/0!</v>
      </c>
      <c r="O138" s="189"/>
      <c r="P138" s="189"/>
      <c r="Q138" s="189"/>
    </row>
    <row r="139" spans="1:17" x14ac:dyDescent="0.2">
      <c r="A139" s="246" t="s">
        <v>242</v>
      </c>
      <c r="B139" s="245" t="s">
        <v>243</v>
      </c>
      <c r="C139" s="68">
        <v>20000</v>
      </c>
      <c r="D139" s="443"/>
      <c r="E139" s="47"/>
      <c r="F139" s="68">
        <f t="shared" si="17"/>
        <v>20000</v>
      </c>
      <c r="G139" s="368">
        <v>3035.2200000000003</v>
      </c>
      <c r="H139" s="368">
        <v>4044.1000000000004</v>
      </c>
      <c r="I139" s="367">
        <v>4293.08</v>
      </c>
      <c r="J139" s="367"/>
      <c r="K139" s="48">
        <f t="shared" si="18"/>
        <v>11372.400000000001</v>
      </c>
      <c r="L139" s="60">
        <f t="shared" si="19"/>
        <v>8627.5999999999985</v>
      </c>
      <c r="M139" s="60">
        <f t="shared" si="20"/>
        <v>8627.5999999999985</v>
      </c>
      <c r="N139" s="52">
        <f t="shared" si="21"/>
        <v>0.56862000000000013</v>
      </c>
      <c r="O139" s="198"/>
      <c r="P139" s="198"/>
      <c r="Q139" s="198"/>
    </row>
    <row r="140" spans="1:17" ht="13.5" customHeight="1" x14ac:dyDescent="0.2">
      <c r="A140" s="242" t="s">
        <v>244</v>
      </c>
      <c r="B140" s="243" t="s">
        <v>245</v>
      </c>
      <c r="C140" s="68">
        <v>7500</v>
      </c>
      <c r="D140" s="443"/>
      <c r="E140" s="47"/>
      <c r="F140" s="68">
        <f t="shared" si="17"/>
        <v>7500</v>
      </c>
      <c r="G140" s="368">
        <v>1138.28</v>
      </c>
      <c r="H140" s="368">
        <v>0</v>
      </c>
      <c r="I140" s="367">
        <v>0</v>
      </c>
      <c r="J140" s="367"/>
      <c r="K140" s="48">
        <f t="shared" si="18"/>
        <v>1138.28</v>
      </c>
      <c r="L140" s="60">
        <f t="shared" si="19"/>
        <v>6361.72</v>
      </c>
      <c r="M140" s="60">
        <f t="shared" si="20"/>
        <v>6361.72</v>
      </c>
      <c r="N140" s="52">
        <f t="shared" si="21"/>
        <v>0.15177066666666666</v>
      </c>
      <c r="O140" s="196"/>
      <c r="P140" s="196"/>
      <c r="Q140" s="196"/>
    </row>
    <row r="141" spans="1:17" x14ac:dyDescent="0.2">
      <c r="A141" s="246" t="s">
        <v>246</v>
      </c>
      <c r="B141" s="245" t="s">
        <v>247</v>
      </c>
      <c r="C141" s="68">
        <v>2500</v>
      </c>
      <c r="D141" s="443"/>
      <c r="E141" s="47"/>
      <c r="F141" s="68">
        <f t="shared" si="17"/>
        <v>2500</v>
      </c>
      <c r="G141" s="368">
        <v>0</v>
      </c>
      <c r="H141" s="368">
        <v>49.97</v>
      </c>
      <c r="I141" s="367">
        <v>0</v>
      </c>
      <c r="J141" s="367"/>
      <c r="K141" s="48">
        <f t="shared" si="18"/>
        <v>49.97</v>
      </c>
      <c r="L141" s="60">
        <f t="shared" si="19"/>
        <v>2450.0300000000002</v>
      </c>
      <c r="M141" s="60">
        <f t="shared" si="20"/>
        <v>2450.0300000000002</v>
      </c>
      <c r="N141" s="52">
        <f t="shared" si="21"/>
        <v>1.9987999999999999E-2</v>
      </c>
      <c r="O141" s="196"/>
      <c r="P141" s="196"/>
      <c r="Q141" s="196"/>
    </row>
    <row r="142" spans="1:17" x14ac:dyDescent="0.2">
      <c r="A142" s="246" t="s">
        <v>248</v>
      </c>
      <c r="B142" s="243" t="s">
        <v>249</v>
      </c>
      <c r="C142" s="68">
        <v>2000</v>
      </c>
      <c r="D142" s="443"/>
      <c r="E142" s="47"/>
      <c r="F142" s="68">
        <f t="shared" si="17"/>
        <v>2000</v>
      </c>
      <c r="G142" s="368">
        <v>0</v>
      </c>
      <c r="H142" s="368">
        <v>0</v>
      </c>
      <c r="I142" s="367">
        <v>0</v>
      </c>
      <c r="J142" s="367"/>
      <c r="K142" s="48">
        <f t="shared" si="18"/>
        <v>0</v>
      </c>
      <c r="L142" s="60">
        <f t="shared" si="19"/>
        <v>2000</v>
      </c>
      <c r="M142" s="60">
        <f t="shared" si="20"/>
        <v>2000</v>
      </c>
      <c r="N142" s="52">
        <f t="shared" si="21"/>
        <v>0</v>
      </c>
      <c r="O142" s="196"/>
      <c r="P142" s="196"/>
      <c r="Q142" s="196"/>
    </row>
    <row r="143" spans="1:17" ht="13.5" customHeight="1" x14ac:dyDescent="0.2">
      <c r="A143" s="246" t="s">
        <v>250</v>
      </c>
      <c r="B143" s="245" t="s">
        <v>251</v>
      </c>
      <c r="C143" s="68">
        <v>25000</v>
      </c>
      <c r="D143" s="443"/>
      <c r="E143" s="47"/>
      <c r="F143" s="68">
        <f t="shared" si="17"/>
        <v>25000</v>
      </c>
      <c r="G143" s="368">
        <v>2116.8599999999997</v>
      </c>
      <c r="H143" s="368">
        <v>575.01</v>
      </c>
      <c r="I143" s="367">
        <v>2480.2600000000002</v>
      </c>
      <c r="J143" s="367"/>
      <c r="K143" s="48">
        <f t="shared" si="18"/>
        <v>5172.13</v>
      </c>
      <c r="L143" s="60">
        <f t="shared" si="19"/>
        <v>19827.87</v>
      </c>
      <c r="M143" s="60">
        <f t="shared" si="20"/>
        <v>19827.87</v>
      </c>
      <c r="N143" s="52">
        <f t="shared" si="21"/>
        <v>0.20688519999999999</v>
      </c>
      <c r="O143" s="196" t="s">
        <v>530</v>
      </c>
      <c r="P143" s="196"/>
      <c r="Q143" s="196"/>
    </row>
    <row r="144" spans="1:17" x14ac:dyDescent="0.2">
      <c r="A144" s="246" t="s">
        <v>252</v>
      </c>
      <c r="B144" s="245" t="s">
        <v>253</v>
      </c>
      <c r="C144" s="68">
        <v>1000</v>
      </c>
      <c r="D144" s="443"/>
      <c r="E144" s="47"/>
      <c r="F144" s="68">
        <f t="shared" si="17"/>
        <v>1000</v>
      </c>
      <c r="G144" s="368">
        <v>21.3</v>
      </c>
      <c r="H144" s="368">
        <v>35.5</v>
      </c>
      <c r="I144" s="367">
        <v>173.42</v>
      </c>
      <c r="J144" s="367"/>
      <c r="K144" s="48">
        <f t="shared" si="18"/>
        <v>230.21999999999997</v>
      </c>
      <c r="L144" s="60">
        <f t="shared" si="19"/>
        <v>769.78</v>
      </c>
      <c r="M144" s="60">
        <f t="shared" si="20"/>
        <v>769.78</v>
      </c>
      <c r="N144" s="52">
        <f t="shared" si="21"/>
        <v>0.23021999999999998</v>
      </c>
      <c r="O144" s="189"/>
      <c r="P144" s="189"/>
      <c r="Q144" s="189"/>
    </row>
    <row r="145" spans="1:17" x14ac:dyDescent="0.2">
      <c r="A145" s="246" t="s">
        <v>254</v>
      </c>
      <c r="B145" s="245" t="s">
        <v>255</v>
      </c>
      <c r="C145" s="68">
        <v>6000</v>
      </c>
      <c r="D145" s="443"/>
      <c r="E145" s="47"/>
      <c r="F145" s="68">
        <f t="shared" si="17"/>
        <v>6000</v>
      </c>
      <c r="G145" s="368">
        <v>1175.8800000000001</v>
      </c>
      <c r="H145" s="368">
        <v>1085.92</v>
      </c>
      <c r="I145" s="367">
        <v>1132.45</v>
      </c>
      <c r="J145" s="367"/>
      <c r="K145" s="48">
        <f t="shared" si="18"/>
        <v>3394.25</v>
      </c>
      <c r="L145" s="60">
        <f t="shared" si="19"/>
        <v>2605.75</v>
      </c>
      <c r="M145" s="60">
        <f t="shared" si="20"/>
        <v>2605.75</v>
      </c>
      <c r="N145" s="52">
        <f t="shared" si="21"/>
        <v>0.56570833333333337</v>
      </c>
      <c r="O145" s="196" t="s">
        <v>531</v>
      </c>
      <c r="P145" s="196"/>
      <c r="Q145" s="196"/>
    </row>
    <row r="146" spans="1:17" x14ac:dyDescent="0.2">
      <c r="A146" s="242" t="s">
        <v>256</v>
      </c>
      <c r="B146" s="245" t="s">
        <v>257</v>
      </c>
      <c r="C146" s="68">
        <v>1250</v>
      </c>
      <c r="D146" s="443"/>
      <c r="E146" s="47"/>
      <c r="F146" s="68">
        <f t="shared" si="17"/>
        <v>1250</v>
      </c>
      <c r="G146" s="368">
        <v>0</v>
      </c>
      <c r="H146" s="368">
        <v>0</v>
      </c>
      <c r="I146" s="367">
        <v>0</v>
      </c>
      <c r="J146" s="367"/>
      <c r="K146" s="48">
        <f t="shared" si="18"/>
        <v>0</v>
      </c>
      <c r="L146" s="60">
        <f t="shared" si="19"/>
        <v>1250</v>
      </c>
      <c r="M146" s="60">
        <f t="shared" si="20"/>
        <v>1250</v>
      </c>
      <c r="N146" s="52">
        <f t="shared" si="21"/>
        <v>0</v>
      </c>
      <c r="O146" s="196" t="s">
        <v>532</v>
      </c>
      <c r="P146" s="196"/>
      <c r="Q146" s="196"/>
    </row>
    <row r="147" spans="1:17" ht="12.75" customHeight="1" x14ac:dyDescent="0.2">
      <c r="A147" s="51" t="s">
        <v>258</v>
      </c>
      <c r="B147" s="245" t="s">
        <v>259</v>
      </c>
      <c r="C147" s="68">
        <v>10000</v>
      </c>
      <c r="D147" s="443"/>
      <c r="E147" s="47"/>
      <c r="F147" s="68">
        <f t="shared" si="17"/>
        <v>10000</v>
      </c>
      <c r="G147" s="368">
        <v>3604</v>
      </c>
      <c r="H147" s="368">
        <v>1179</v>
      </c>
      <c r="I147" s="367">
        <v>0</v>
      </c>
      <c r="J147" s="367"/>
      <c r="K147" s="48">
        <f t="shared" si="18"/>
        <v>4783</v>
      </c>
      <c r="L147" s="60">
        <f t="shared" si="19"/>
        <v>5217</v>
      </c>
      <c r="M147" s="60">
        <f t="shared" si="20"/>
        <v>5217</v>
      </c>
      <c r="N147" s="52">
        <f t="shared" si="21"/>
        <v>0.4783</v>
      </c>
      <c r="O147" s="196"/>
      <c r="P147" s="196" t="s">
        <v>575</v>
      </c>
      <c r="Q147" s="196"/>
    </row>
    <row r="148" spans="1:17" x14ac:dyDescent="0.2">
      <c r="A148" s="282" t="s">
        <v>260</v>
      </c>
      <c r="B148" s="258" t="s">
        <v>261</v>
      </c>
      <c r="C148" s="68">
        <v>1000</v>
      </c>
      <c r="D148" s="443">
        <v>1000</v>
      </c>
      <c r="E148" s="47"/>
      <c r="F148" s="68">
        <f t="shared" si="17"/>
        <v>2000</v>
      </c>
      <c r="G148" s="368">
        <v>100</v>
      </c>
      <c r="H148" s="368">
        <v>240</v>
      </c>
      <c r="I148" s="367">
        <v>717</v>
      </c>
      <c r="J148" s="367"/>
      <c r="K148" s="48">
        <f t="shared" si="18"/>
        <v>1057</v>
      </c>
      <c r="L148" s="60">
        <f t="shared" si="19"/>
        <v>-57</v>
      </c>
      <c r="M148" s="60">
        <f t="shared" si="20"/>
        <v>943</v>
      </c>
      <c r="N148" s="52">
        <f t="shared" si="21"/>
        <v>0.52849999999999997</v>
      </c>
      <c r="O148" s="189"/>
      <c r="P148" s="189"/>
      <c r="Q148" s="196" t="s">
        <v>600</v>
      </c>
    </row>
    <row r="149" spans="1:17" ht="12.75" customHeight="1" x14ac:dyDescent="0.2">
      <c r="A149" s="246" t="s">
        <v>262</v>
      </c>
      <c r="B149" s="245" t="s">
        <v>263</v>
      </c>
      <c r="C149" s="68">
        <v>5000</v>
      </c>
      <c r="D149" s="443"/>
      <c r="E149" s="47"/>
      <c r="F149" s="68">
        <f t="shared" si="17"/>
        <v>5000</v>
      </c>
      <c r="G149" s="368">
        <v>0</v>
      </c>
      <c r="H149" s="368">
        <v>0</v>
      </c>
      <c r="I149" s="367">
        <v>0</v>
      </c>
      <c r="J149" s="367"/>
      <c r="K149" s="48">
        <f t="shared" si="18"/>
        <v>0</v>
      </c>
      <c r="L149" s="60">
        <f t="shared" si="19"/>
        <v>5000</v>
      </c>
      <c r="M149" s="60">
        <f t="shared" si="20"/>
        <v>5000</v>
      </c>
      <c r="N149" s="52">
        <f t="shared" si="21"/>
        <v>0</v>
      </c>
      <c r="O149" s="196"/>
      <c r="P149" s="196"/>
      <c r="Q149" s="196"/>
    </row>
    <row r="150" spans="1:17" x14ac:dyDescent="0.2">
      <c r="A150" s="246" t="s">
        <v>264</v>
      </c>
      <c r="B150" s="245" t="s">
        <v>265</v>
      </c>
      <c r="C150" s="68">
        <v>200</v>
      </c>
      <c r="D150" s="443"/>
      <c r="E150" s="47"/>
      <c r="F150" s="68">
        <f t="shared" si="17"/>
        <v>200</v>
      </c>
      <c r="G150" s="368">
        <v>0</v>
      </c>
      <c r="H150" s="368">
        <v>0</v>
      </c>
      <c r="I150" s="367">
        <v>0</v>
      </c>
      <c r="J150" s="367"/>
      <c r="K150" s="48">
        <f t="shared" si="18"/>
        <v>0</v>
      </c>
      <c r="L150" s="60">
        <f t="shared" si="19"/>
        <v>200</v>
      </c>
      <c r="M150" s="60">
        <f t="shared" si="20"/>
        <v>200</v>
      </c>
      <c r="N150" s="52">
        <f t="shared" si="21"/>
        <v>0</v>
      </c>
      <c r="O150" s="196"/>
      <c r="P150" s="196"/>
      <c r="Q150" s="196"/>
    </row>
    <row r="151" spans="1:17" ht="12.75" customHeight="1" x14ac:dyDescent="0.2">
      <c r="A151" s="246" t="s">
        <v>266</v>
      </c>
      <c r="B151" s="245" t="s">
        <v>267</v>
      </c>
      <c r="C151" s="68">
        <v>20000</v>
      </c>
      <c r="D151" s="443">
        <v>20000</v>
      </c>
      <c r="E151" s="47"/>
      <c r="F151" s="68">
        <f t="shared" si="17"/>
        <v>40000</v>
      </c>
      <c r="G151" s="368">
        <v>7584.67</v>
      </c>
      <c r="H151" s="368">
        <v>2451.0299999999997</v>
      </c>
      <c r="I151" s="367">
        <v>8176.67</v>
      </c>
      <c r="J151" s="367"/>
      <c r="K151" s="48">
        <f t="shared" si="18"/>
        <v>18212.370000000003</v>
      </c>
      <c r="L151" s="60">
        <f t="shared" si="19"/>
        <v>1787.6299999999974</v>
      </c>
      <c r="M151" s="60">
        <f t="shared" si="20"/>
        <v>21787.629999999997</v>
      </c>
      <c r="N151" s="52">
        <f t="shared" si="21"/>
        <v>0.45530925000000005</v>
      </c>
      <c r="O151" s="196"/>
      <c r="P151" s="196"/>
      <c r="Q151" s="196" t="s">
        <v>601</v>
      </c>
    </row>
    <row r="152" spans="1:17" x14ac:dyDescent="0.2">
      <c r="A152" s="246" t="s">
        <v>268</v>
      </c>
      <c r="B152" s="245" t="s">
        <v>269</v>
      </c>
      <c r="C152" s="68">
        <v>1000</v>
      </c>
      <c r="D152" s="443"/>
      <c r="E152" s="47"/>
      <c r="F152" s="68">
        <f t="shared" si="17"/>
        <v>1000</v>
      </c>
      <c r="G152" s="368">
        <v>0</v>
      </c>
      <c r="H152" s="368">
        <v>0</v>
      </c>
      <c r="I152" s="367">
        <v>0</v>
      </c>
      <c r="J152" s="367"/>
      <c r="K152" s="48">
        <f t="shared" si="18"/>
        <v>0</v>
      </c>
      <c r="L152" s="60">
        <f t="shared" si="19"/>
        <v>1000</v>
      </c>
      <c r="M152" s="60">
        <f t="shared" si="20"/>
        <v>1000</v>
      </c>
      <c r="N152" s="52">
        <f t="shared" si="21"/>
        <v>0</v>
      </c>
      <c r="O152" s="196"/>
      <c r="P152" s="196"/>
      <c r="Q152" s="196"/>
    </row>
    <row r="153" spans="1:17" ht="12.75" customHeight="1" x14ac:dyDescent="0.2">
      <c r="A153" s="246" t="s">
        <v>270</v>
      </c>
      <c r="B153" s="245" t="s">
        <v>271</v>
      </c>
      <c r="C153" s="68">
        <v>100000</v>
      </c>
      <c r="D153" s="443">
        <v>10000</v>
      </c>
      <c r="E153" s="47"/>
      <c r="F153" s="68">
        <f t="shared" si="17"/>
        <v>110000</v>
      </c>
      <c r="G153" s="368">
        <v>23708</v>
      </c>
      <c r="H153" s="368">
        <v>24282.61</v>
      </c>
      <c r="I153" s="367">
        <v>24264.03</v>
      </c>
      <c r="J153" s="367"/>
      <c r="K153" s="48">
        <f t="shared" si="18"/>
        <v>72254.64</v>
      </c>
      <c r="L153" s="60">
        <f t="shared" si="19"/>
        <v>27745.360000000001</v>
      </c>
      <c r="M153" s="60">
        <f t="shared" si="20"/>
        <v>37745.360000000001</v>
      </c>
      <c r="N153" s="52">
        <f t="shared" si="21"/>
        <v>0.65686036363636358</v>
      </c>
      <c r="O153" s="196" t="s">
        <v>533</v>
      </c>
      <c r="P153" s="196"/>
      <c r="Q153" s="196" t="s">
        <v>602</v>
      </c>
    </row>
    <row r="154" spans="1:17" x14ac:dyDescent="0.2">
      <c r="A154" s="246" t="s">
        <v>272</v>
      </c>
      <c r="B154" s="243" t="s">
        <v>273</v>
      </c>
      <c r="C154" s="68">
        <v>1000</v>
      </c>
      <c r="D154" s="443"/>
      <c r="E154" s="47"/>
      <c r="F154" s="68">
        <f t="shared" si="17"/>
        <v>1000</v>
      </c>
      <c r="G154" s="368">
        <v>0</v>
      </c>
      <c r="H154" s="368">
        <v>0</v>
      </c>
      <c r="I154" s="367">
        <v>0</v>
      </c>
      <c r="J154" s="367"/>
      <c r="K154" s="48">
        <f t="shared" si="18"/>
        <v>0</v>
      </c>
      <c r="L154" s="60">
        <f t="shared" si="19"/>
        <v>1000</v>
      </c>
      <c r="M154" s="60">
        <f t="shared" si="20"/>
        <v>1000</v>
      </c>
      <c r="N154" s="52">
        <f t="shared" si="21"/>
        <v>0</v>
      </c>
      <c r="O154" s="189"/>
      <c r="P154" s="189"/>
      <c r="Q154" s="189"/>
    </row>
    <row r="155" spans="1:17" hidden="1" x14ac:dyDescent="0.2">
      <c r="A155" s="51" t="s">
        <v>384</v>
      </c>
      <c r="B155" s="80" t="s">
        <v>385</v>
      </c>
      <c r="C155" s="68">
        <v>0</v>
      </c>
      <c r="D155" s="443"/>
      <c r="E155" s="47"/>
      <c r="F155" s="68">
        <f t="shared" si="17"/>
        <v>0</v>
      </c>
      <c r="G155" s="368">
        <v>0</v>
      </c>
      <c r="H155" s="368">
        <v>0</v>
      </c>
      <c r="I155" s="367">
        <v>0</v>
      </c>
      <c r="J155" s="367"/>
      <c r="K155" s="48">
        <f t="shared" si="18"/>
        <v>0</v>
      </c>
      <c r="L155" s="60">
        <f t="shared" si="19"/>
        <v>0</v>
      </c>
      <c r="M155" s="60">
        <f t="shared" si="20"/>
        <v>0</v>
      </c>
      <c r="N155" s="52" t="e">
        <f t="shared" si="21"/>
        <v>#DIV/0!</v>
      </c>
      <c r="O155" s="196"/>
      <c r="P155" s="196"/>
      <c r="Q155" s="196"/>
    </row>
    <row r="156" spans="1:17" ht="13.5" customHeight="1" x14ac:dyDescent="0.2">
      <c r="A156" s="246" t="s">
        <v>274</v>
      </c>
      <c r="B156" s="243" t="s">
        <v>275</v>
      </c>
      <c r="C156" s="68">
        <v>35000</v>
      </c>
      <c r="D156" s="443"/>
      <c r="E156" s="47"/>
      <c r="F156" s="68">
        <f t="shared" si="17"/>
        <v>35000</v>
      </c>
      <c r="G156" s="368">
        <v>8890</v>
      </c>
      <c r="H156" s="368">
        <v>6120.95</v>
      </c>
      <c r="I156" s="367">
        <v>6185.5499999999993</v>
      </c>
      <c r="J156" s="367"/>
      <c r="K156" s="48">
        <f t="shared" si="18"/>
        <v>21196.5</v>
      </c>
      <c r="L156" s="60">
        <f t="shared" si="19"/>
        <v>13803.5</v>
      </c>
      <c r="M156" s="60">
        <f t="shared" si="20"/>
        <v>13803.5</v>
      </c>
      <c r="N156" s="52">
        <f t="shared" si="21"/>
        <v>0.60561428571428566</v>
      </c>
      <c r="O156" s="196" t="s">
        <v>534</v>
      </c>
      <c r="P156" s="196"/>
      <c r="Q156" s="196"/>
    </row>
    <row r="157" spans="1:17" ht="13.5" customHeight="1" x14ac:dyDescent="0.2">
      <c r="A157" s="246" t="s">
        <v>276</v>
      </c>
      <c r="B157" s="245" t="s">
        <v>277</v>
      </c>
      <c r="C157" s="68">
        <v>57500</v>
      </c>
      <c r="D157" s="443"/>
      <c r="E157" s="47"/>
      <c r="F157" s="68">
        <f t="shared" si="17"/>
        <v>57500</v>
      </c>
      <c r="G157" s="368">
        <v>12652.92</v>
      </c>
      <c r="H157" s="368">
        <v>13549.220000000001</v>
      </c>
      <c r="I157" s="367">
        <v>12044.43</v>
      </c>
      <c r="J157" s="367"/>
      <c r="K157" s="48">
        <f t="shared" si="18"/>
        <v>38246.57</v>
      </c>
      <c r="L157" s="60">
        <f t="shared" si="19"/>
        <v>19253.43</v>
      </c>
      <c r="M157" s="60">
        <f t="shared" si="20"/>
        <v>19253.43</v>
      </c>
      <c r="N157" s="52">
        <f t="shared" si="21"/>
        <v>0.66515773913043474</v>
      </c>
      <c r="O157" s="196" t="s">
        <v>535</v>
      </c>
      <c r="P157" s="533"/>
      <c r="Q157" s="196"/>
    </row>
    <row r="158" spans="1:17" x14ac:dyDescent="0.2">
      <c r="A158" s="246" t="s">
        <v>278</v>
      </c>
      <c r="B158" s="243" t="s">
        <v>279</v>
      </c>
      <c r="C158" s="68">
        <v>12500</v>
      </c>
      <c r="D158" s="443"/>
      <c r="E158" s="47"/>
      <c r="F158" s="68">
        <f t="shared" si="17"/>
        <v>12500</v>
      </c>
      <c r="G158" s="368">
        <v>730.76</v>
      </c>
      <c r="H158" s="368">
        <v>599.94000000000005</v>
      </c>
      <c r="I158" s="367">
        <v>856.04</v>
      </c>
      <c r="J158" s="367"/>
      <c r="K158" s="48">
        <f t="shared" si="18"/>
        <v>2186.7399999999998</v>
      </c>
      <c r="L158" s="60">
        <f t="shared" si="19"/>
        <v>10313.26</v>
      </c>
      <c r="M158" s="60">
        <f t="shared" si="20"/>
        <v>10313.26</v>
      </c>
      <c r="N158" s="52">
        <f t="shared" si="21"/>
        <v>0.17493919999999999</v>
      </c>
      <c r="O158" s="196" t="s">
        <v>536</v>
      </c>
      <c r="P158" s="196"/>
      <c r="Q158" s="196"/>
    </row>
    <row r="159" spans="1:17" ht="13.5" customHeight="1" x14ac:dyDescent="0.2">
      <c r="A159" s="220" t="s">
        <v>380</v>
      </c>
      <c r="B159" s="84" t="s">
        <v>381</v>
      </c>
      <c r="C159" s="68">
        <v>30000</v>
      </c>
      <c r="D159" s="443"/>
      <c r="E159" s="47"/>
      <c r="F159" s="68">
        <f t="shared" si="17"/>
        <v>30000</v>
      </c>
      <c r="G159" s="368">
        <v>11477.87</v>
      </c>
      <c r="H159" s="368">
        <v>0</v>
      </c>
      <c r="I159" s="367">
        <v>0</v>
      </c>
      <c r="J159" s="367"/>
      <c r="K159" s="48">
        <f t="shared" si="18"/>
        <v>11477.87</v>
      </c>
      <c r="L159" s="60">
        <f t="shared" si="19"/>
        <v>18522.129999999997</v>
      </c>
      <c r="M159" s="60">
        <f t="shared" si="20"/>
        <v>18522.129999999997</v>
      </c>
      <c r="N159" s="52">
        <f t="shared" si="21"/>
        <v>0.38259566666666667</v>
      </c>
      <c r="O159" s="196"/>
      <c r="P159" s="533"/>
      <c r="Q159" s="196"/>
    </row>
    <row r="160" spans="1:17" hidden="1" x14ac:dyDescent="0.2">
      <c r="A160" s="51" t="s">
        <v>280</v>
      </c>
      <c r="B160" s="80" t="s">
        <v>281</v>
      </c>
      <c r="C160" s="68">
        <v>0</v>
      </c>
      <c r="D160" s="443"/>
      <c r="E160" s="47"/>
      <c r="F160" s="68">
        <f t="shared" si="17"/>
        <v>0</v>
      </c>
      <c r="G160" s="350">
        <v>0</v>
      </c>
      <c r="H160" s="368">
        <v>0</v>
      </c>
      <c r="I160" s="368">
        <v>0</v>
      </c>
      <c r="J160" s="368"/>
      <c r="K160" s="85">
        <f t="shared" si="18"/>
        <v>0</v>
      </c>
      <c r="L160" s="60">
        <f t="shared" si="19"/>
        <v>0</v>
      </c>
      <c r="M160" s="60">
        <f t="shared" si="20"/>
        <v>0</v>
      </c>
      <c r="N160" s="52" t="e">
        <f t="shared" si="21"/>
        <v>#DIV/0!</v>
      </c>
      <c r="O160" s="211"/>
      <c r="P160" s="211"/>
      <c r="Q160" s="211"/>
    </row>
    <row r="161" spans="1:17" hidden="1" x14ac:dyDescent="0.2">
      <c r="A161" s="51" t="s">
        <v>282</v>
      </c>
      <c r="B161" s="186" t="s">
        <v>283</v>
      </c>
      <c r="C161" s="68">
        <v>0</v>
      </c>
      <c r="D161" s="443"/>
      <c r="E161" s="47"/>
      <c r="F161" s="68">
        <f t="shared" si="17"/>
        <v>0</v>
      </c>
      <c r="G161" s="350">
        <v>0</v>
      </c>
      <c r="H161" s="368">
        <v>0</v>
      </c>
      <c r="I161" s="368">
        <v>0</v>
      </c>
      <c r="J161" s="368"/>
      <c r="K161" s="85">
        <f t="shared" si="18"/>
        <v>0</v>
      </c>
      <c r="L161" s="60">
        <f t="shared" si="19"/>
        <v>0</v>
      </c>
      <c r="M161" s="60">
        <f t="shared" si="20"/>
        <v>0</v>
      </c>
      <c r="N161" s="52" t="e">
        <f t="shared" si="21"/>
        <v>#DIV/0!</v>
      </c>
      <c r="O161" s="211"/>
      <c r="P161" s="211"/>
      <c r="Q161" s="211"/>
    </row>
    <row r="162" spans="1:17" hidden="1" x14ac:dyDescent="0.2">
      <c r="A162" s="69" t="s">
        <v>284</v>
      </c>
      <c r="B162" s="77" t="s">
        <v>285</v>
      </c>
      <c r="C162" s="68">
        <v>0</v>
      </c>
      <c r="D162" s="444"/>
      <c r="E162" s="54"/>
      <c r="F162" s="68">
        <f t="shared" si="17"/>
        <v>0</v>
      </c>
      <c r="G162" s="388">
        <v>0</v>
      </c>
      <c r="H162" s="85">
        <v>0</v>
      </c>
      <c r="I162" s="86">
        <v>0</v>
      </c>
      <c r="J162" s="86"/>
      <c r="K162" s="86">
        <f t="shared" si="18"/>
        <v>0</v>
      </c>
      <c r="L162" s="60">
        <f t="shared" si="19"/>
        <v>0</v>
      </c>
      <c r="M162" s="60">
        <f t="shared" si="20"/>
        <v>0</v>
      </c>
      <c r="N162" s="67" t="e">
        <f t="shared" si="21"/>
        <v>#DIV/0!</v>
      </c>
      <c r="O162" s="211"/>
      <c r="P162" s="211"/>
      <c r="Q162" s="196"/>
    </row>
    <row r="163" spans="1:17" s="64" customFormat="1" ht="13.5" thickBot="1" x14ac:dyDescent="0.25">
      <c r="A163" s="190"/>
      <c r="B163" s="161" t="s">
        <v>74</v>
      </c>
      <c r="C163" s="416">
        <f>SUM(C132:C159)</f>
        <v>2589500</v>
      </c>
      <c r="D163" s="448">
        <f t="shared" ref="D163" si="22">SUM(D132:D162)</f>
        <v>41000</v>
      </c>
      <c r="E163" s="418"/>
      <c r="F163" s="347">
        <f t="shared" si="17"/>
        <v>2630500</v>
      </c>
      <c r="G163" s="371">
        <v>615059.42999999993</v>
      </c>
      <c r="H163" s="370">
        <f>SUM(H132:H159)</f>
        <v>547285.89999999979</v>
      </c>
      <c r="I163" s="370">
        <v>630007.36999999988</v>
      </c>
      <c r="J163" s="370"/>
      <c r="K163" s="163">
        <f t="shared" si="18"/>
        <v>1792352.6999999995</v>
      </c>
      <c r="L163" s="400">
        <f t="shared" si="19"/>
        <v>797147.30000000051</v>
      </c>
      <c r="M163" s="400">
        <f t="shared" si="20"/>
        <v>838147.30000000051</v>
      </c>
      <c r="N163" s="399">
        <f t="shared" si="21"/>
        <v>0.68137338908952649</v>
      </c>
      <c r="O163" s="343"/>
      <c r="P163" s="534"/>
      <c r="Q163" s="344"/>
    </row>
    <row r="164" spans="1:17" x14ac:dyDescent="0.2">
      <c r="A164" s="200" t="s">
        <v>286</v>
      </c>
      <c r="B164" s="420"/>
      <c r="C164" s="178"/>
      <c r="D164" s="66"/>
      <c r="E164" s="422"/>
      <c r="F164" s="45"/>
      <c r="G164" s="408"/>
      <c r="H164" s="178"/>
      <c r="I164" s="178"/>
      <c r="J164" s="178"/>
      <c r="K164" s="45"/>
      <c r="L164" s="45"/>
      <c r="M164" s="45"/>
      <c r="N164" s="45"/>
      <c r="O164" s="187"/>
      <c r="P164" s="187"/>
      <c r="Q164" s="187"/>
    </row>
    <row r="165" spans="1:17" x14ac:dyDescent="0.2">
      <c r="A165" s="247" t="s">
        <v>287</v>
      </c>
      <c r="B165" s="256" t="s">
        <v>459</v>
      </c>
      <c r="C165" s="68">
        <v>19125</v>
      </c>
      <c r="D165" s="442">
        <v>3375</v>
      </c>
      <c r="E165" s="60"/>
      <c r="F165" s="68">
        <f t="shared" si="17"/>
        <v>22500</v>
      </c>
      <c r="G165" s="367">
        <v>2225</v>
      </c>
      <c r="H165" s="367">
        <v>6628.9</v>
      </c>
      <c r="I165" s="367">
        <v>6338</v>
      </c>
      <c r="J165" s="367"/>
      <c r="K165" s="48">
        <f t="shared" si="18"/>
        <v>15191.9</v>
      </c>
      <c r="L165" s="60">
        <f t="shared" si="19"/>
        <v>3933.1000000000004</v>
      </c>
      <c r="M165" s="60">
        <f>F165-K165</f>
        <v>7308.1</v>
      </c>
      <c r="N165" s="50">
        <f>K165/F165</f>
        <v>0.67519555555555555</v>
      </c>
      <c r="O165" s="195" t="s">
        <v>537</v>
      </c>
      <c r="P165" s="535"/>
      <c r="Q165" s="195" t="s">
        <v>603</v>
      </c>
    </row>
    <row r="166" spans="1:17" x14ac:dyDescent="0.2">
      <c r="A166" s="51" t="s">
        <v>288</v>
      </c>
      <c r="B166" s="80" t="s">
        <v>289</v>
      </c>
      <c r="C166" s="68">
        <v>1465</v>
      </c>
      <c r="D166" s="443">
        <v>135</v>
      </c>
      <c r="E166" s="47"/>
      <c r="F166" s="68">
        <f t="shared" si="17"/>
        <v>1600</v>
      </c>
      <c r="G166" s="368">
        <v>170.23</v>
      </c>
      <c r="H166" s="368">
        <v>507.14</v>
      </c>
      <c r="I166" s="368">
        <v>485</v>
      </c>
      <c r="J166" s="368"/>
      <c r="K166" s="48">
        <f t="shared" si="18"/>
        <v>1162.3699999999999</v>
      </c>
      <c r="L166" s="60">
        <f t="shared" si="19"/>
        <v>302.63000000000011</v>
      </c>
      <c r="M166" s="60">
        <f>F166-K166</f>
        <v>437.63000000000011</v>
      </c>
      <c r="N166" s="52">
        <f>K166/F166</f>
        <v>0.72648124999999997</v>
      </c>
      <c r="O166" s="196" t="s">
        <v>537</v>
      </c>
      <c r="P166" s="196"/>
      <c r="Q166" s="196" t="s">
        <v>603</v>
      </c>
    </row>
    <row r="167" spans="1:17" hidden="1" x14ac:dyDescent="0.2">
      <c r="A167" s="51" t="s">
        <v>290</v>
      </c>
      <c r="B167" s="80" t="s">
        <v>291</v>
      </c>
      <c r="C167" s="68">
        <v>0</v>
      </c>
      <c r="D167" s="443"/>
      <c r="E167" s="47"/>
      <c r="F167" s="68">
        <f t="shared" si="17"/>
        <v>0</v>
      </c>
      <c r="G167" s="368">
        <v>0</v>
      </c>
      <c r="H167" s="368">
        <v>0</v>
      </c>
      <c r="I167" s="368"/>
      <c r="J167" s="368"/>
      <c r="K167" s="48">
        <f t="shared" si="18"/>
        <v>0</v>
      </c>
      <c r="L167" s="60">
        <f t="shared" si="19"/>
        <v>0</v>
      </c>
      <c r="M167" s="60">
        <f>F167-K167</f>
        <v>0</v>
      </c>
      <c r="N167" s="52" t="e">
        <f>K167/F167</f>
        <v>#DIV/0!</v>
      </c>
      <c r="O167" s="189"/>
      <c r="P167" s="189"/>
      <c r="Q167" s="189"/>
    </row>
    <row r="168" spans="1:17" x14ac:dyDescent="0.2">
      <c r="A168" s="259" t="s">
        <v>292</v>
      </c>
      <c r="B168" s="260" t="s">
        <v>293</v>
      </c>
      <c r="C168" s="68">
        <v>100</v>
      </c>
      <c r="D168" s="443"/>
      <c r="E168" s="47"/>
      <c r="F168" s="68">
        <f t="shared" si="17"/>
        <v>100</v>
      </c>
      <c r="G168" s="368">
        <v>0</v>
      </c>
      <c r="H168" s="368">
        <v>0</v>
      </c>
      <c r="I168" s="368">
        <v>0</v>
      </c>
      <c r="J168" s="368"/>
      <c r="K168" s="48">
        <f t="shared" si="18"/>
        <v>0</v>
      </c>
      <c r="L168" s="60">
        <f t="shared" si="19"/>
        <v>100</v>
      </c>
      <c r="M168" s="60">
        <f>F168-K168</f>
        <v>100</v>
      </c>
      <c r="N168" s="52">
        <f>K168/F168</f>
        <v>0</v>
      </c>
      <c r="O168" s="189"/>
      <c r="P168" s="189"/>
      <c r="Q168" s="189"/>
    </row>
    <row r="169" spans="1:17" s="57" customFormat="1" ht="13.5" thickBot="1" x14ac:dyDescent="0.25">
      <c r="A169" s="190"/>
      <c r="B169" s="161" t="s">
        <v>64</v>
      </c>
      <c r="C169" s="416">
        <v>20690</v>
      </c>
      <c r="D169" s="441">
        <f>SUM(D165:D168)</f>
        <v>3510</v>
      </c>
      <c r="E169" s="162"/>
      <c r="F169" s="347">
        <f t="shared" si="17"/>
        <v>24200</v>
      </c>
      <c r="G169" s="371">
        <v>2395.23</v>
      </c>
      <c r="H169" s="370">
        <v>7136.0400000000009</v>
      </c>
      <c r="I169" s="370">
        <f>SUM(I165:I168)</f>
        <v>6823</v>
      </c>
      <c r="J169" s="370"/>
      <c r="K169" s="163">
        <f t="shared" si="18"/>
        <v>16354.27</v>
      </c>
      <c r="L169" s="400">
        <f t="shared" si="19"/>
        <v>4335.7299999999996</v>
      </c>
      <c r="M169" s="400">
        <f>F169-K169</f>
        <v>7845.73</v>
      </c>
      <c r="N169" s="399">
        <f>K169/F169</f>
        <v>0.67579628099173561</v>
      </c>
      <c r="O169" s="340"/>
      <c r="P169" s="340"/>
      <c r="Q169" s="340"/>
    </row>
    <row r="170" spans="1:17" x14ac:dyDescent="0.2">
      <c r="A170" s="200" t="s">
        <v>295</v>
      </c>
      <c r="B170" s="420"/>
      <c r="C170" s="45"/>
      <c r="D170" s="66"/>
      <c r="E170" s="66"/>
      <c r="F170" s="45"/>
      <c r="G170" s="349"/>
      <c r="H170" s="349"/>
      <c r="I170" s="349"/>
      <c r="J170" s="349"/>
      <c r="K170" s="45"/>
      <c r="L170" s="45"/>
      <c r="M170" s="45"/>
      <c r="N170" s="45"/>
      <c r="O170" s="207"/>
      <c r="P170" s="207"/>
      <c r="Q170" s="207"/>
    </row>
    <row r="171" spans="1:17" ht="12.75" customHeight="1" x14ac:dyDescent="0.2">
      <c r="A171" s="262" t="s">
        <v>296</v>
      </c>
      <c r="B171" s="326" t="s">
        <v>466</v>
      </c>
      <c r="C171" s="68">
        <v>587000</v>
      </c>
      <c r="D171" s="442"/>
      <c r="E171" s="60"/>
      <c r="F171" s="68">
        <f t="shared" si="17"/>
        <v>587000</v>
      </c>
      <c r="G171" s="367">
        <v>145844.12</v>
      </c>
      <c r="H171" s="367">
        <v>132851.4</v>
      </c>
      <c r="I171" s="367">
        <v>150129.92000000001</v>
      </c>
      <c r="J171" s="367"/>
      <c r="K171" s="48">
        <f t="shared" si="18"/>
        <v>428825.44000000006</v>
      </c>
      <c r="L171" s="60">
        <f t="shared" si="19"/>
        <v>158174.55999999994</v>
      </c>
      <c r="M171" s="60">
        <f t="shared" ref="M171:M194" si="23">F171-K171</f>
        <v>158174.55999999994</v>
      </c>
      <c r="N171" s="50">
        <f t="shared" ref="N171:N194" si="24">K171/F171</f>
        <v>0.73053737649063044</v>
      </c>
      <c r="O171" s="195"/>
      <c r="P171" s="195"/>
      <c r="Q171" s="195"/>
    </row>
    <row r="172" spans="1:17" x14ac:dyDescent="0.2">
      <c r="A172" s="261" t="s">
        <v>297</v>
      </c>
      <c r="B172" s="327" t="s">
        <v>298</v>
      </c>
      <c r="C172" s="68">
        <v>48160</v>
      </c>
      <c r="D172" s="443"/>
      <c r="E172" s="47"/>
      <c r="F172" s="68">
        <f t="shared" si="17"/>
        <v>48160</v>
      </c>
      <c r="G172" s="368">
        <v>11488.68</v>
      </c>
      <c r="H172" s="368">
        <v>10777.25</v>
      </c>
      <c r="I172" s="368">
        <v>12082.67</v>
      </c>
      <c r="J172" s="368"/>
      <c r="K172" s="48">
        <f t="shared" si="18"/>
        <v>34348.6</v>
      </c>
      <c r="L172" s="60">
        <f t="shared" si="19"/>
        <v>13811.400000000001</v>
      </c>
      <c r="M172" s="60">
        <f t="shared" si="23"/>
        <v>13811.400000000001</v>
      </c>
      <c r="N172" s="52">
        <f t="shared" si="24"/>
        <v>0.71321843853820599</v>
      </c>
      <c r="O172" s="196"/>
      <c r="P172" s="533"/>
      <c r="Q172" s="196"/>
    </row>
    <row r="173" spans="1:17" ht="12.75" customHeight="1" x14ac:dyDescent="0.2">
      <c r="A173" s="219" t="s">
        <v>299</v>
      </c>
      <c r="B173" s="328" t="s">
        <v>300</v>
      </c>
      <c r="C173" s="68">
        <v>143000</v>
      </c>
      <c r="D173" s="443">
        <v>22000</v>
      </c>
      <c r="E173" s="47"/>
      <c r="F173" s="68">
        <f t="shared" si="17"/>
        <v>165000</v>
      </c>
      <c r="G173" s="368">
        <v>40295.990000000005</v>
      </c>
      <c r="H173" s="368">
        <v>39206.83</v>
      </c>
      <c r="I173" s="368">
        <v>37281.69</v>
      </c>
      <c r="J173" s="368"/>
      <c r="K173" s="48">
        <f t="shared" si="18"/>
        <v>116784.51000000001</v>
      </c>
      <c r="L173" s="60">
        <f t="shared" si="19"/>
        <v>26215.489999999991</v>
      </c>
      <c r="M173" s="60">
        <f t="shared" si="23"/>
        <v>48215.489999999991</v>
      </c>
      <c r="N173" s="52">
        <f t="shared" si="24"/>
        <v>0.70778490909090919</v>
      </c>
      <c r="O173" s="198"/>
      <c r="P173" s="536"/>
      <c r="Q173" s="196" t="s">
        <v>604</v>
      </c>
    </row>
    <row r="174" spans="1:17" x14ac:dyDescent="0.2">
      <c r="A174" s="219" t="s">
        <v>301</v>
      </c>
      <c r="B174" s="327" t="s">
        <v>302</v>
      </c>
      <c r="C174" s="68">
        <v>54000</v>
      </c>
      <c r="D174" s="443"/>
      <c r="E174" s="47"/>
      <c r="F174" s="68">
        <f t="shared" si="17"/>
        <v>54000</v>
      </c>
      <c r="G174" s="368">
        <v>13489.939999999999</v>
      </c>
      <c r="H174" s="368">
        <v>11452.42</v>
      </c>
      <c r="I174" s="368">
        <v>13885.48</v>
      </c>
      <c r="J174" s="368"/>
      <c r="K174" s="48">
        <f t="shared" si="18"/>
        <v>38827.839999999997</v>
      </c>
      <c r="L174" s="60">
        <f t="shared" si="19"/>
        <v>15172.160000000003</v>
      </c>
      <c r="M174" s="60">
        <f t="shared" si="23"/>
        <v>15172.160000000003</v>
      </c>
      <c r="N174" s="52">
        <f t="shared" si="24"/>
        <v>0.71903407407407405</v>
      </c>
      <c r="O174" s="189"/>
      <c r="P174" s="537"/>
      <c r="Q174" s="189"/>
    </row>
    <row r="175" spans="1:17" ht="13.5" customHeight="1" x14ac:dyDescent="0.2">
      <c r="A175" s="261" t="s">
        <v>303</v>
      </c>
      <c r="B175" s="327" t="s">
        <v>304</v>
      </c>
      <c r="C175" s="68">
        <v>15000</v>
      </c>
      <c r="D175" s="443"/>
      <c r="E175" s="47"/>
      <c r="F175" s="68">
        <f t="shared" si="17"/>
        <v>15000</v>
      </c>
      <c r="G175" s="368">
        <v>1279.67</v>
      </c>
      <c r="H175" s="368">
        <v>3657.75</v>
      </c>
      <c r="I175" s="368">
        <v>4357.6799999999994</v>
      </c>
      <c r="J175" s="368"/>
      <c r="K175" s="48">
        <f t="shared" si="18"/>
        <v>9295.0999999999985</v>
      </c>
      <c r="L175" s="60">
        <f t="shared" si="19"/>
        <v>5704.9000000000015</v>
      </c>
      <c r="M175" s="60">
        <f t="shared" si="23"/>
        <v>5704.9000000000015</v>
      </c>
      <c r="N175" s="52">
        <f t="shared" si="24"/>
        <v>0.61967333333333319</v>
      </c>
      <c r="O175" s="196"/>
      <c r="P175" s="533"/>
      <c r="Q175" s="196"/>
    </row>
    <row r="176" spans="1:17" ht="13.5" customHeight="1" x14ac:dyDescent="0.2">
      <c r="A176" s="219" t="s">
        <v>305</v>
      </c>
      <c r="B176" s="327" t="s">
        <v>306</v>
      </c>
      <c r="C176" s="68">
        <v>7500</v>
      </c>
      <c r="D176" s="443"/>
      <c r="E176" s="47"/>
      <c r="F176" s="68">
        <f t="shared" si="17"/>
        <v>7500</v>
      </c>
      <c r="G176" s="368">
        <v>1172.58</v>
      </c>
      <c r="H176" s="368">
        <v>448.20000000000005</v>
      </c>
      <c r="I176" s="368">
        <v>1121.6400000000001</v>
      </c>
      <c r="J176" s="368"/>
      <c r="K176" s="48">
        <f t="shared" si="18"/>
        <v>2742.42</v>
      </c>
      <c r="L176" s="60">
        <f t="shared" si="19"/>
        <v>4757.58</v>
      </c>
      <c r="M176" s="60">
        <f t="shared" si="23"/>
        <v>4757.58</v>
      </c>
      <c r="N176" s="52">
        <f t="shared" si="24"/>
        <v>0.36565600000000004</v>
      </c>
      <c r="O176" s="189"/>
      <c r="P176" s="537"/>
      <c r="Q176" s="189"/>
    </row>
    <row r="177" spans="1:17" ht="11.25" customHeight="1" x14ac:dyDescent="0.2">
      <c r="A177" s="261" t="s">
        <v>307</v>
      </c>
      <c r="B177" s="328" t="s">
        <v>308</v>
      </c>
      <c r="C177" s="68">
        <v>10000</v>
      </c>
      <c r="D177" s="443"/>
      <c r="E177" s="47"/>
      <c r="F177" s="68">
        <f t="shared" si="17"/>
        <v>10000</v>
      </c>
      <c r="G177" s="368">
        <v>1722.44</v>
      </c>
      <c r="H177" s="368">
        <v>2028.69</v>
      </c>
      <c r="I177" s="368">
        <v>3210.42</v>
      </c>
      <c r="J177" s="368"/>
      <c r="K177" s="48">
        <f t="shared" si="18"/>
        <v>6961.55</v>
      </c>
      <c r="L177" s="60">
        <f t="shared" si="19"/>
        <v>3038.45</v>
      </c>
      <c r="M177" s="60">
        <f t="shared" si="23"/>
        <v>3038.45</v>
      </c>
      <c r="N177" s="52">
        <f t="shared" si="24"/>
        <v>0.69615499999999997</v>
      </c>
      <c r="O177" s="189"/>
      <c r="P177" s="537"/>
      <c r="Q177" s="189"/>
    </row>
    <row r="178" spans="1:17" ht="13.5" customHeight="1" x14ac:dyDescent="0.2">
      <c r="A178" s="263" t="s">
        <v>309</v>
      </c>
      <c r="B178" s="327" t="s">
        <v>310</v>
      </c>
      <c r="C178" s="68">
        <v>4000</v>
      </c>
      <c r="D178" s="443"/>
      <c r="E178" s="47"/>
      <c r="F178" s="68">
        <f t="shared" si="17"/>
        <v>4000</v>
      </c>
      <c r="G178" s="368">
        <v>0</v>
      </c>
      <c r="H178" s="368">
        <v>0</v>
      </c>
      <c r="I178" s="368">
        <v>0</v>
      </c>
      <c r="J178" s="368"/>
      <c r="K178" s="48">
        <f t="shared" si="18"/>
        <v>0</v>
      </c>
      <c r="L178" s="60">
        <f t="shared" si="19"/>
        <v>4000</v>
      </c>
      <c r="M178" s="60">
        <f t="shared" si="23"/>
        <v>4000</v>
      </c>
      <c r="N178" s="52">
        <f t="shared" si="24"/>
        <v>0</v>
      </c>
      <c r="O178" s="196"/>
      <c r="P178" s="533"/>
      <c r="Q178" s="196"/>
    </row>
    <row r="179" spans="1:17" ht="13.5" customHeight="1" x14ac:dyDescent="0.2">
      <c r="A179" s="219" t="s">
        <v>311</v>
      </c>
      <c r="B179" s="328" t="s">
        <v>312</v>
      </c>
      <c r="C179" s="68">
        <v>3000</v>
      </c>
      <c r="D179" s="443"/>
      <c r="E179" s="47"/>
      <c r="F179" s="68">
        <f t="shared" si="17"/>
        <v>3000</v>
      </c>
      <c r="G179" s="368">
        <v>0</v>
      </c>
      <c r="H179" s="368">
        <v>369.7</v>
      </c>
      <c r="I179" s="368">
        <v>0</v>
      </c>
      <c r="J179" s="368"/>
      <c r="K179" s="48">
        <f t="shared" si="18"/>
        <v>369.7</v>
      </c>
      <c r="L179" s="60">
        <f t="shared" si="19"/>
        <v>2630.3</v>
      </c>
      <c r="M179" s="60">
        <f t="shared" si="23"/>
        <v>2630.3</v>
      </c>
      <c r="N179" s="52">
        <f t="shared" si="24"/>
        <v>0.12323333333333333</v>
      </c>
      <c r="O179" s="196"/>
      <c r="P179" s="533"/>
      <c r="Q179" s="196"/>
    </row>
    <row r="180" spans="1:17" ht="13.5" customHeight="1" x14ac:dyDescent="0.2">
      <c r="A180" s="261" t="s">
        <v>313</v>
      </c>
      <c r="B180" s="327" t="s">
        <v>314</v>
      </c>
      <c r="C180" s="68">
        <v>15000</v>
      </c>
      <c r="D180" s="443"/>
      <c r="E180" s="47"/>
      <c r="F180" s="68">
        <f t="shared" si="17"/>
        <v>15000</v>
      </c>
      <c r="G180" s="368">
        <v>5855.21</v>
      </c>
      <c r="H180" s="368">
        <v>256.02</v>
      </c>
      <c r="I180" s="368">
        <v>1655.3600000000001</v>
      </c>
      <c r="J180" s="368"/>
      <c r="K180" s="48">
        <f t="shared" si="18"/>
        <v>7766.59</v>
      </c>
      <c r="L180" s="60">
        <f t="shared" si="19"/>
        <v>7233.41</v>
      </c>
      <c r="M180" s="60">
        <f t="shared" si="23"/>
        <v>7233.41</v>
      </c>
      <c r="N180" s="52">
        <f t="shared" si="24"/>
        <v>0.51777266666666666</v>
      </c>
      <c r="O180" s="196"/>
      <c r="P180" s="533"/>
      <c r="Q180" s="196"/>
    </row>
    <row r="181" spans="1:17" ht="13.5" customHeight="1" x14ac:dyDescent="0.2">
      <c r="A181" s="219" t="s">
        <v>315</v>
      </c>
      <c r="B181" s="327" t="s">
        <v>316</v>
      </c>
      <c r="C181" s="68">
        <v>25000</v>
      </c>
      <c r="D181" s="443"/>
      <c r="E181" s="47"/>
      <c r="F181" s="68">
        <f t="shared" si="17"/>
        <v>25000</v>
      </c>
      <c r="G181" s="368">
        <v>891.57999999999993</v>
      </c>
      <c r="H181" s="368">
        <v>562.80999999999995</v>
      </c>
      <c r="I181" s="368">
        <v>1507.46</v>
      </c>
      <c r="J181" s="368"/>
      <c r="K181" s="48">
        <f t="shared" si="18"/>
        <v>2961.85</v>
      </c>
      <c r="L181" s="60">
        <f t="shared" si="19"/>
        <v>22038.15</v>
      </c>
      <c r="M181" s="60">
        <f t="shared" si="23"/>
        <v>22038.15</v>
      </c>
      <c r="N181" s="52">
        <f t="shared" si="24"/>
        <v>0.118474</v>
      </c>
      <c r="O181" s="196" t="s">
        <v>530</v>
      </c>
      <c r="P181" s="533"/>
      <c r="Q181" s="196"/>
    </row>
    <row r="182" spans="1:17" x14ac:dyDescent="0.2">
      <c r="A182" s="261" t="s">
        <v>317</v>
      </c>
      <c r="B182" s="327" t="s">
        <v>318</v>
      </c>
      <c r="C182" s="68">
        <v>7500</v>
      </c>
      <c r="D182" s="443"/>
      <c r="E182" s="47"/>
      <c r="F182" s="68">
        <f t="shared" si="17"/>
        <v>7500</v>
      </c>
      <c r="G182" s="368">
        <v>608.02</v>
      </c>
      <c r="H182" s="368">
        <v>419.75</v>
      </c>
      <c r="I182" s="368">
        <v>403.54999999999995</v>
      </c>
      <c r="J182" s="368"/>
      <c r="K182" s="48">
        <f t="shared" si="18"/>
        <v>1431.32</v>
      </c>
      <c r="L182" s="60">
        <f t="shared" si="19"/>
        <v>6068.68</v>
      </c>
      <c r="M182" s="60">
        <f t="shared" si="23"/>
        <v>6068.68</v>
      </c>
      <c r="N182" s="52">
        <f t="shared" si="24"/>
        <v>0.19084266666666666</v>
      </c>
      <c r="O182" s="196"/>
      <c r="P182" s="533"/>
      <c r="Q182" s="196"/>
    </row>
    <row r="183" spans="1:17" x14ac:dyDescent="0.2">
      <c r="A183" s="261" t="s">
        <v>319</v>
      </c>
      <c r="B183" s="327" t="s">
        <v>320</v>
      </c>
      <c r="C183" s="68">
        <v>5000</v>
      </c>
      <c r="D183" s="443"/>
      <c r="E183" s="47"/>
      <c r="F183" s="68">
        <f t="shared" si="17"/>
        <v>5000</v>
      </c>
      <c r="G183" s="368">
        <v>0</v>
      </c>
      <c r="H183" s="368">
        <v>21.4</v>
      </c>
      <c r="I183" s="368">
        <v>298</v>
      </c>
      <c r="J183" s="368"/>
      <c r="K183" s="48">
        <f t="shared" si="18"/>
        <v>319.39999999999998</v>
      </c>
      <c r="L183" s="60">
        <f t="shared" si="19"/>
        <v>4680.6000000000004</v>
      </c>
      <c r="M183" s="60">
        <f t="shared" si="23"/>
        <v>4680.6000000000004</v>
      </c>
      <c r="N183" s="52">
        <f t="shared" si="24"/>
        <v>6.3879999999999992E-2</v>
      </c>
      <c r="O183" s="196"/>
      <c r="P183" s="533"/>
      <c r="Q183" s="196"/>
    </row>
    <row r="184" spans="1:17" ht="13.5" customHeight="1" x14ac:dyDescent="0.2">
      <c r="A184" s="261" t="s">
        <v>321</v>
      </c>
      <c r="B184" s="327" t="s">
        <v>322</v>
      </c>
      <c r="C184" s="68">
        <v>500</v>
      </c>
      <c r="D184" s="443"/>
      <c r="E184" s="47"/>
      <c r="F184" s="68">
        <f t="shared" si="17"/>
        <v>500</v>
      </c>
      <c r="G184" s="368">
        <v>0</v>
      </c>
      <c r="H184" s="368">
        <v>0</v>
      </c>
      <c r="I184" s="368">
        <v>0</v>
      </c>
      <c r="J184" s="368"/>
      <c r="K184" s="48">
        <f t="shared" si="18"/>
        <v>0</v>
      </c>
      <c r="L184" s="60">
        <f t="shared" si="19"/>
        <v>500</v>
      </c>
      <c r="M184" s="60">
        <f t="shared" si="23"/>
        <v>500</v>
      </c>
      <c r="N184" s="52">
        <f t="shared" si="24"/>
        <v>0</v>
      </c>
      <c r="O184" s="189"/>
      <c r="P184" s="538"/>
      <c r="Q184" s="189"/>
    </row>
    <row r="185" spans="1:17" x14ac:dyDescent="0.2">
      <c r="A185" s="261" t="s">
        <v>323</v>
      </c>
      <c r="B185" s="328" t="s">
        <v>324</v>
      </c>
      <c r="C185" s="68">
        <v>500</v>
      </c>
      <c r="D185" s="443"/>
      <c r="E185" s="47"/>
      <c r="F185" s="68">
        <f t="shared" si="17"/>
        <v>500</v>
      </c>
      <c r="G185" s="368">
        <v>0</v>
      </c>
      <c r="H185" s="368">
        <v>0</v>
      </c>
      <c r="I185" s="368">
        <v>0</v>
      </c>
      <c r="J185" s="368"/>
      <c r="K185" s="48">
        <f t="shared" si="18"/>
        <v>0</v>
      </c>
      <c r="L185" s="60">
        <f t="shared" si="19"/>
        <v>500</v>
      </c>
      <c r="M185" s="60">
        <f t="shared" si="23"/>
        <v>500</v>
      </c>
      <c r="N185" s="52">
        <f t="shared" si="24"/>
        <v>0</v>
      </c>
      <c r="O185" s="189"/>
      <c r="P185" s="537"/>
      <c r="Q185" s="189"/>
    </row>
    <row r="186" spans="1:17" x14ac:dyDescent="0.2">
      <c r="A186" s="261" t="s">
        <v>325</v>
      </c>
      <c r="B186" s="327" t="s">
        <v>326</v>
      </c>
      <c r="C186" s="68">
        <v>300</v>
      </c>
      <c r="D186" s="443"/>
      <c r="E186" s="47"/>
      <c r="F186" s="68">
        <f t="shared" si="17"/>
        <v>300</v>
      </c>
      <c r="G186" s="368">
        <v>0</v>
      </c>
      <c r="H186" s="368">
        <v>0</v>
      </c>
      <c r="I186" s="368">
        <v>250</v>
      </c>
      <c r="J186" s="368"/>
      <c r="K186" s="48">
        <f t="shared" si="18"/>
        <v>250</v>
      </c>
      <c r="L186" s="60">
        <f t="shared" si="19"/>
        <v>50</v>
      </c>
      <c r="M186" s="60">
        <f t="shared" si="23"/>
        <v>50</v>
      </c>
      <c r="N186" s="52">
        <f t="shared" si="24"/>
        <v>0.83333333333333337</v>
      </c>
      <c r="O186" s="189"/>
      <c r="P186" s="537"/>
      <c r="Q186" s="189"/>
    </row>
    <row r="187" spans="1:17" ht="20.25" customHeight="1" x14ac:dyDescent="0.2">
      <c r="A187" s="263" t="s">
        <v>327</v>
      </c>
      <c r="B187" s="80" t="s">
        <v>328</v>
      </c>
      <c r="C187" s="68">
        <v>200000</v>
      </c>
      <c r="D187" s="443"/>
      <c r="E187" s="47"/>
      <c r="F187" s="68">
        <f t="shared" si="17"/>
        <v>200000</v>
      </c>
      <c r="G187" s="368">
        <v>62616.62</v>
      </c>
      <c r="H187" s="368">
        <v>38770.160000000003</v>
      </c>
      <c r="I187" s="368">
        <v>51149.57</v>
      </c>
      <c r="J187" s="368"/>
      <c r="K187" s="48">
        <f t="shared" si="18"/>
        <v>152536.35</v>
      </c>
      <c r="L187" s="60">
        <f t="shared" si="19"/>
        <v>47463.649999999994</v>
      </c>
      <c r="M187" s="60">
        <f t="shared" si="23"/>
        <v>47463.649999999994</v>
      </c>
      <c r="N187" s="52">
        <f t="shared" si="24"/>
        <v>0.76268175000000005</v>
      </c>
      <c r="O187" s="196" t="s">
        <v>538</v>
      </c>
      <c r="P187" s="533" t="s">
        <v>576</v>
      </c>
      <c r="Q187" s="196"/>
    </row>
    <row r="188" spans="1:17" ht="12.75" customHeight="1" x14ac:dyDescent="0.2">
      <c r="A188" s="261" t="s">
        <v>329</v>
      </c>
      <c r="B188" s="327" t="s">
        <v>330</v>
      </c>
      <c r="C188" s="68">
        <v>80000</v>
      </c>
      <c r="D188" s="443"/>
      <c r="E188" s="47"/>
      <c r="F188" s="68">
        <f t="shared" si="17"/>
        <v>80000</v>
      </c>
      <c r="G188" s="368">
        <v>8340.119999999999</v>
      </c>
      <c r="H188" s="368">
        <v>7553.16</v>
      </c>
      <c r="I188" s="368">
        <v>15112.78</v>
      </c>
      <c r="J188" s="368"/>
      <c r="K188" s="48">
        <f t="shared" si="18"/>
        <v>31006.059999999998</v>
      </c>
      <c r="L188" s="60">
        <f t="shared" si="19"/>
        <v>48993.94</v>
      </c>
      <c r="M188" s="60">
        <f t="shared" si="23"/>
        <v>48993.94</v>
      </c>
      <c r="N188" s="52">
        <f t="shared" si="24"/>
        <v>0.38757575</v>
      </c>
      <c r="O188" s="196"/>
      <c r="P188" s="196"/>
      <c r="Q188" s="196"/>
    </row>
    <row r="189" spans="1:17" ht="13.5" customHeight="1" x14ac:dyDescent="0.2">
      <c r="A189" s="219" t="s">
        <v>331</v>
      </c>
      <c r="B189" s="328" t="s">
        <v>332</v>
      </c>
      <c r="C189" s="68">
        <v>40000</v>
      </c>
      <c r="D189" s="443"/>
      <c r="E189" s="47"/>
      <c r="F189" s="68">
        <f t="shared" si="17"/>
        <v>40000</v>
      </c>
      <c r="G189" s="368">
        <v>6501.03</v>
      </c>
      <c r="H189" s="368">
        <v>5078.4500000000007</v>
      </c>
      <c r="I189" s="368">
        <v>5473.36</v>
      </c>
      <c r="J189" s="368"/>
      <c r="K189" s="48">
        <f t="shared" si="18"/>
        <v>17052.84</v>
      </c>
      <c r="L189" s="60">
        <f t="shared" si="19"/>
        <v>22947.16</v>
      </c>
      <c r="M189" s="60">
        <f t="shared" si="23"/>
        <v>22947.16</v>
      </c>
      <c r="N189" s="52">
        <f t="shared" si="24"/>
        <v>0.42632100000000001</v>
      </c>
      <c r="O189" s="196"/>
      <c r="P189" s="196"/>
      <c r="Q189" s="196"/>
    </row>
    <row r="190" spans="1:17" ht="13.5" customHeight="1" x14ac:dyDescent="0.2">
      <c r="A190" s="261" t="s">
        <v>333</v>
      </c>
      <c r="B190" s="328" t="s">
        <v>334</v>
      </c>
      <c r="C190" s="68">
        <v>5000</v>
      </c>
      <c r="D190" s="443"/>
      <c r="E190" s="47"/>
      <c r="F190" s="68">
        <f t="shared" si="17"/>
        <v>5000</v>
      </c>
      <c r="G190" s="368">
        <v>235.79</v>
      </c>
      <c r="H190" s="368">
        <v>771.84</v>
      </c>
      <c r="I190" s="368">
        <v>2802.15</v>
      </c>
      <c r="J190" s="368"/>
      <c r="K190" s="48">
        <f t="shared" si="18"/>
        <v>3809.78</v>
      </c>
      <c r="L190" s="60">
        <f t="shared" si="19"/>
        <v>1190.2199999999998</v>
      </c>
      <c r="M190" s="60">
        <f t="shared" si="23"/>
        <v>1190.2199999999998</v>
      </c>
      <c r="N190" s="52">
        <f t="shared" si="24"/>
        <v>0.76195600000000008</v>
      </c>
      <c r="O190" s="196"/>
      <c r="P190" s="196"/>
      <c r="Q190" s="196"/>
    </row>
    <row r="191" spans="1:17" ht="13.5" customHeight="1" x14ac:dyDescent="0.2">
      <c r="A191" s="283" t="s">
        <v>467</v>
      </c>
      <c r="B191" s="331" t="s">
        <v>468</v>
      </c>
      <c r="C191" s="68">
        <v>7500</v>
      </c>
      <c r="D191" s="443"/>
      <c r="E191" s="413"/>
      <c r="F191" s="68">
        <f t="shared" si="17"/>
        <v>7500</v>
      </c>
      <c r="G191" s="368">
        <v>0</v>
      </c>
      <c r="H191" s="368">
        <v>0</v>
      </c>
      <c r="I191" s="368">
        <v>3273.53</v>
      </c>
      <c r="J191" s="368"/>
      <c r="K191" s="48">
        <f t="shared" si="18"/>
        <v>3273.53</v>
      </c>
      <c r="L191" s="60">
        <f t="shared" si="19"/>
        <v>4226.4699999999993</v>
      </c>
      <c r="M191" s="60">
        <f t="shared" si="23"/>
        <v>4226.4699999999993</v>
      </c>
      <c r="N191" s="52">
        <f t="shared" si="24"/>
        <v>0.43647066666666667</v>
      </c>
      <c r="O191" s="193"/>
      <c r="P191" s="538"/>
      <c r="Q191" s="189"/>
    </row>
    <row r="192" spans="1:17" hidden="1" x14ac:dyDescent="0.2">
      <c r="A192" s="51" t="s">
        <v>335</v>
      </c>
      <c r="B192" s="186" t="s">
        <v>336</v>
      </c>
      <c r="C192" s="68">
        <v>0</v>
      </c>
      <c r="D192" s="442"/>
      <c r="E192" s="154"/>
      <c r="F192" s="68">
        <f t="shared" si="17"/>
        <v>0</v>
      </c>
      <c r="G192" s="368">
        <v>0</v>
      </c>
      <c r="H192" s="368">
        <v>0</v>
      </c>
      <c r="I192" s="368"/>
      <c r="J192" s="368"/>
      <c r="K192" s="48">
        <f t="shared" si="18"/>
        <v>0</v>
      </c>
      <c r="L192" s="60">
        <f t="shared" si="19"/>
        <v>0</v>
      </c>
      <c r="M192" s="60">
        <f t="shared" si="23"/>
        <v>0</v>
      </c>
      <c r="N192" s="50" t="e">
        <f t="shared" si="24"/>
        <v>#DIV/0!</v>
      </c>
      <c r="O192" s="193"/>
      <c r="P192" s="539"/>
      <c r="Q192" s="193"/>
    </row>
    <row r="193" spans="1:17" hidden="1" x14ac:dyDescent="0.2">
      <c r="A193" s="69" t="s">
        <v>337</v>
      </c>
      <c r="B193" s="77" t="s">
        <v>338</v>
      </c>
      <c r="C193" s="68">
        <v>0</v>
      </c>
      <c r="D193" s="444"/>
      <c r="E193" s="423"/>
      <c r="F193" s="68">
        <f t="shared" si="17"/>
        <v>0</v>
      </c>
      <c r="G193" s="369">
        <v>0</v>
      </c>
      <c r="H193" s="369">
        <v>0</v>
      </c>
      <c r="I193" s="369"/>
      <c r="J193" s="369"/>
      <c r="K193" s="48">
        <f t="shared" si="18"/>
        <v>0</v>
      </c>
      <c r="L193" s="60">
        <f t="shared" si="19"/>
        <v>0</v>
      </c>
      <c r="M193" s="60">
        <f t="shared" si="23"/>
        <v>0</v>
      </c>
      <c r="N193" s="52" t="e">
        <f t="shared" si="24"/>
        <v>#DIV/0!</v>
      </c>
      <c r="O193" s="193"/>
      <c r="P193" s="537"/>
      <c r="Q193" s="189"/>
    </row>
    <row r="194" spans="1:17" s="57" customFormat="1" ht="13.5" thickBot="1" x14ac:dyDescent="0.25">
      <c r="A194" s="190"/>
      <c r="B194" s="161" t="s">
        <v>74</v>
      </c>
      <c r="C194" s="416">
        <f>SUM(C171:C191)</f>
        <v>1257960</v>
      </c>
      <c r="D194" s="448">
        <f t="shared" ref="D194" si="25">SUM(D171:D193)</f>
        <v>22000</v>
      </c>
      <c r="E194" s="164"/>
      <c r="F194" s="347">
        <f t="shared" si="17"/>
        <v>1279960</v>
      </c>
      <c r="G194" s="371">
        <v>300341.79000000004</v>
      </c>
      <c r="H194" s="370">
        <f>SUM(H171:H191)</f>
        <v>254225.83000000002</v>
      </c>
      <c r="I194" s="370">
        <f>SUM(I171:I191)</f>
        <v>303995.26000000007</v>
      </c>
      <c r="J194" s="370"/>
      <c r="K194" s="163">
        <f t="shared" si="18"/>
        <v>858562.88000000012</v>
      </c>
      <c r="L194" s="400">
        <f t="shared" si="19"/>
        <v>399397.11999999988</v>
      </c>
      <c r="M194" s="400">
        <f t="shared" si="23"/>
        <v>421397.11999999988</v>
      </c>
      <c r="N194" s="399">
        <f t="shared" si="24"/>
        <v>0.67077321166286452</v>
      </c>
      <c r="O194" s="345"/>
      <c r="P194" s="540"/>
      <c r="Q194" s="340"/>
    </row>
    <row r="195" spans="1:17" x14ac:dyDescent="0.2">
      <c r="A195" s="202" t="s">
        <v>339</v>
      </c>
      <c r="B195" s="424"/>
      <c r="C195" s="178"/>
      <c r="D195" s="434"/>
      <c r="E195" s="177"/>
      <c r="F195" s="45"/>
      <c r="G195" s="389"/>
      <c r="H195" s="389"/>
      <c r="I195" s="389"/>
      <c r="J195" s="389"/>
      <c r="K195" s="389"/>
      <c r="L195" s="59"/>
      <c r="M195" s="59"/>
      <c r="N195" s="59"/>
      <c r="O195" s="207"/>
      <c r="P195" s="207"/>
      <c r="Q195" s="207"/>
    </row>
    <row r="196" spans="1:17" ht="27" customHeight="1" x14ac:dyDescent="0.2">
      <c r="A196" s="221" t="s">
        <v>340</v>
      </c>
      <c r="B196" s="157" t="s">
        <v>341</v>
      </c>
      <c r="C196" s="68">
        <v>105000</v>
      </c>
      <c r="D196" s="431"/>
      <c r="E196" s="68"/>
      <c r="F196" s="68">
        <f t="shared" ref="F196:F215" si="26">SUM(C196:E196)</f>
        <v>105000</v>
      </c>
      <c r="G196" s="368">
        <v>24272.720000000001</v>
      </c>
      <c r="H196" s="368">
        <v>33175</v>
      </c>
      <c r="I196" s="368">
        <v>28468</v>
      </c>
      <c r="J196" s="368"/>
      <c r="K196" s="49">
        <f t="shared" ref="K196:K215" si="27">SUM(G196:J196)</f>
        <v>85915.72</v>
      </c>
      <c r="L196" s="47">
        <f t="shared" ref="L196:L217" si="28">C196-K196</f>
        <v>19084.28</v>
      </c>
      <c r="M196" s="47">
        <f>F196-K196</f>
        <v>19084.28</v>
      </c>
      <c r="N196" s="52">
        <f>K196/F196</f>
        <v>0.81824495238095241</v>
      </c>
      <c r="O196" s="195" t="s">
        <v>539</v>
      </c>
      <c r="P196" s="195"/>
      <c r="Q196" s="195"/>
    </row>
    <row r="197" spans="1:17" hidden="1" x14ac:dyDescent="0.2">
      <c r="A197" s="222" t="s">
        <v>342</v>
      </c>
      <c r="B197" s="87" t="s">
        <v>343</v>
      </c>
      <c r="C197" s="68">
        <v>0</v>
      </c>
      <c r="D197" s="431"/>
      <c r="E197" s="68"/>
      <c r="F197" s="68">
        <f t="shared" si="26"/>
        <v>0</v>
      </c>
      <c r="G197" s="368">
        <v>0</v>
      </c>
      <c r="H197" s="368">
        <v>0</v>
      </c>
      <c r="I197" s="368"/>
      <c r="J197" s="368"/>
      <c r="K197" s="48">
        <f t="shared" si="27"/>
        <v>0</v>
      </c>
      <c r="L197" s="60">
        <f t="shared" si="28"/>
        <v>0</v>
      </c>
      <c r="M197" s="60">
        <f>F197-K197</f>
        <v>0</v>
      </c>
      <c r="N197" s="52" t="e">
        <f>K197/F197</f>
        <v>#DIV/0!</v>
      </c>
      <c r="O197" s="189"/>
      <c r="P197" s="189"/>
      <c r="Q197" s="189"/>
    </row>
    <row r="198" spans="1:17" s="57" customFormat="1" ht="13.5" thickBot="1" x14ac:dyDescent="0.25">
      <c r="A198" s="190"/>
      <c r="B198" s="161" t="s">
        <v>74</v>
      </c>
      <c r="C198" s="412">
        <v>105000</v>
      </c>
      <c r="D198" s="447"/>
      <c r="E198" s="412"/>
      <c r="F198" s="347">
        <f t="shared" si="26"/>
        <v>105000</v>
      </c>
      <c r="G198" s="371">
        <v>24272.720000000001</v>
      </c>
      <c r="H198" s="370">
        <v>24654.87</v>
      </c>
      <c r="I198" s="370">
        <f>SUM(I196)</f>
        <v>28468</v>
      </c>
      <c r="J198" s="370"/>
      <c r="K198" s="163">
        <f>SUM(K196)</f>
        <v>85915.72</v>
      </c>
      <c r="L198" s="400">
        <f t="shared" si="28"/>
        <v>19084.28</v>
      </c>
      <c r="M198" s="400">
        <f>F198-K198</f>
        <v>19084.28</v>
      </c>
      <c r="N198" s="399">
        <f>K198/F198</f>
        <v>0.81824495238095241</v>
      </c>
      <c r="O198" s="339"/>
      <c r="P198" s="339"/>
      <c r="Q198" s="339"/>
    </row>
    <row r="199" spans="1:17" x14ac:dyDescent="0.2">
      <c r="A199" s="223" t="s">
        <v>346</v>
      </c>
      <c r="B199" s="65"/>
      <c r="C199" s="334"/>
      <c r="D199" s="434"/>
      <c r="E199" s="177"/>
      <c r="F199" s="45"/>
      <c r="G199" s="389"/>
      <c r="H199" s="389"/>
      <c r="I199" s="389"/>
      <c r="J199" s="389"/>
      <c r="K199" s="389"/>
      <c r="L199" s="59"/>
      <c r="M199" s="59"/>
      <c r="N199" s="59"/>
      <c r="O199" s="229"/>
      <c r="P199" s="229"/>
      <c r="Q199" s="229"/>
    </row>
    <row r="200" spans="1:17" x14ac:dyDescent="0.2">
      <c r="A200" s="69" t="s">
        <v>387</v>
      </c>
      <c r="B200" s="224" t="s">
        <v>370</v>
      </c>
      <c r="C200" s="68">
        <v>300000</v>
      </c>
      <c r="D200" s="431"/>
      <c r="E200" s="68"/>
      <c r="F200" s="68">
        <f t="shared" si="26"/>
        <v>300000</v>
      </c>
      <c r="G200" s="367">
        <v>87009.55</v>
      </c>
      <c r="H200" s="367">
        <v>86028.38</v>
      </c>
      <c r="I200" s="367">
        <v>65426</v>
      </c>
      <c r="J200" s="367"/>
      <c r="K200" s="48">
        <f t="shared" si="27"/>
        <v>238463.93</v>
      </c>
      <c r="L200" s="60">
        <f t="shared" si="28"/>
        <v>61536.070000000007</v>
      </c>
      <c r="M200" s="60">
        <f>F200-K200</f>
        <v>61536.070000000007</v>
      </c>
      <c r="N200" s="50">
        <f>K200/F200</f>
        <v>0.7948797666666666</v>
      </c>
      <c r="O200" s="196" t="s">
        <v>540</v>
      </c>
      <c r="P200" s="196"/>
      <c r="Q200" s="196"/>
    </row>
    <row r="201" spans="1:17" s="57" customFormat="1" ht="13.5" thickBot="1" x14ac:dyDescent="0.25">
      <c r="A201" s="190"/>
      <c r="B201" s="161" t="s">
        <v>74</v>
      </c>
      <c r="C201" s="412">
        <v>300000</v>
      </c>
      <c r="D201" s="447"/>
      <c r="E201" s="412"/>
      <c r="F201" s="347">
        <f t="shared" si="26"/>
        <v>300000</v>
      </c>
      <c r="G201" s="371">
        <v>87009.55</v>
      </c>
      <c r="H201" s="370">
        <v>86028.38</v>
      </c>
      <c r="I201" s="370">
        <v>65426</v>
      </c>
      <c r="J201" s="370"/>
      <c r="K201" s="163">
        <f t="shared" si="27"/>
        <v>238463.93</v>
      </c>
      <c r="L201" s="400">
        <f t="shared" si="28"/>
        <v>61536.070000000007</v>
      </c>
      <c r="M201" s="400">
        <f>F201-K201</f>
        <v>61536.070000000007</v>
      </c>
      <c r="N201" s="399">
        <f>K201/F201</f>
        <v>0.7948797666666666</v>
      </c>
      <c r="O201" s="339"/>
      <c r="P201" s="339"/>
      <c r="Q201" s="339"/>
    </row>
    <row r="202" spans="1:17" x14ac:dyDescent="0.2">
      <c r="A202" s="200" t="s">
        <v>347</v>
      </c>
      <c r="B202" s="65"/>
      <c r="C202" s="68"/>
      <c r="D202" s="66"/>
      <c r="E202" s="66"/>
      <c r="F202" s="45"/>
      <c r="G202" s="349"/>
      <c r="H202" s="349"/>
      <c r="I202" s="349"/>
      <c r="J202" s="349"/>
      <c r="K202" s="45"/>
      <c r="L202" s="45"/>
      <c r="M202" s="45"/>
      <c r="N202" s="45"/>
      <c r="O202" s="229"/>
      <c r="P202" s="229"/>
      <c r="Q202" s="229"/>
    </row>
    <row r="203" spans="1:17" ht="12.75" customHeight="1" x14ac:dyDescent="0.2">
      <c r="A203" s="51" t="s">
        <v>388</v>
      </c>
      <c r="B203" s="80" t="s">
        <v>371</v>
      </c>
      <c r="C203" s="68">
        <v>300000</v>
      </c>
      <c r="D203" s="431"/>
      <c r="E203" s="68"/>
      <c r="F203" s="68">
        <f t="shared" si="26"/>
        <v>300000</v>
      </c>
      <c r="G203" s="367">
        <v>87009.55</v>
      </c>
      <c r="H203" s="367">
        <v>86028.61</v>
      </c>
      <c r="I203" s="367">
        <v>65426</v>
      </c>
      <c r="J203" s="367"/>
      <c r="K203" s="48">
        <f t="shared" si="27"/>
        <v>238464.16</v>
      </c>
      <c r="L203" s="60">
        <f t="shared" si="28"/>
        <v>61535.839999999997</v>
      </c>
      <c r="M203" s="60">
        <f t="shared" ref="M203:M212" si="29">F203-K203</f>
        <v>61535.839999999997</v>
      </c>
      <c r="N203" s="50">
        <f t="shared" ref="N203:N212" si="30">K203/F203</f>
        <v>0.79488053333333331</v>
      </c>
      <c r="O203" s="196" t="s">
        <v>540</v>
      </c>
      <c r="P203" s="196"/>
      <c r="Q203" s="196"/>
    </row>
    <row r="204" spans="1:17" s="57" customFormat="1" ht="13.5" customHeight="1" thickBot="1" x14ac:dyDescent="0.25">
      <c r="A204" s="190"/>
      <c r="B204" s="161" t="s">
        <v>74</v>
      </c>
      <c r="C204" s="412">
        <v>300000</v>
      </c>
      <c r="D204" s="447"/>
      <c r="E204" s="412"/>
      <c r="F204" s="347">
        <f t="shared" si="26"/>
        <v>300000</v>
      </c>
      <c r="G204" s="371">
        <v>87009.55</v>
      </c>
      <c r="H204" s="370">
        <v>86028.61</v>
      </c>
      <c r="I204" s="370">
        <v>65426</v>
      </c>
      <c r="J204" s="370"/>
      <c r="K204" s="163">
        <f t="shared" si="27"/>
        <v>238464.16</v>
      </c>
      <c r="L204" s="400">
        <f t="shared" si="28"/>
        <v>61535.839999999997</v>
      </c>
      <c r="M204" s="400">
        <f t="shared" si="29"/>
        <v>61535.839999999997</v>
      </c>
      <c r="N204" s="399">
        <f t="shared" si="30"/>
        <v>0.79488053333333331</v>
      </c>
      <c r="O204" s="346"/>
      <c r="P204" s="346"/>
      <c r="Q204" s="346"/>
    </row>
    <row r="205" spans="1:17" hidden="1" x14ac:dyDescent="0.2">
      <c r="A205" s="191" t="s">
        <v>349</v>
      </c>
      <c r="B205" s="65"/>
      <c r="C205" s="60"/>
      <c r="D205" s="66"/>
      <c r="E205" s="66"/>
      <c r="F205" s="68">
        <f t="shared" si="26"/>
        <v>0</v>
      </c>
      <c r="G205" s="349">
        <v>0</v>
      </c>
      <c r="H205" s="367"/>
      <c r="I205" s="398"/>
      <c r="J205" s="398"/>
      <c r="K205" s="45">
        <f t="shared" si="27"/>
        <v>0</v>
      </c>
      <c r="L205" s="45">
        <f t="shared" si="28"/>
        <v>0</v>
      </c>
      <c r="M205" s="45">
        <f t="shared" si="29"/>
        <v>0</v>
      </c>
      <c r="N205" s="45" t="e">
        <f t="shared" si="30"/>
        <v>#DIV/0!</v>
      </c>
      <c r="O205" s="225"/>
      <c r="P205" s="225"/>
      <c r="Q205" s="225"/>
    </row>
    <row r="206" spans="1:17" ht="34.15" hidden="1" customHeight="1" x14ac:dyDescent="0.2">
      <c r="A206" s="69"/>
      <c r="B206" s="77" t="s">
        <v>350</v>
      </c>
      <c r="C206" s="162"/>
      <c r="D206" s="445"/>
      <c r="E206" s="60"/>
      <c r="F206" s="68">
        <f t="shared" si="26"/>
        <v>0</v>
      </c>
      <c r="G206" s="367">
        <v>0</v>
      </c>
      <c r="H206" s="162"/>
      <c r="I206" s="75"/>
      <c r="J206" s="75"/>
      <c r="K206" s="48">
        <f t="shared" si="27"/>
        <v>0</v>
      </c>
      <c r="L206" s="60">
        <f t="shared" si="28"/>
        <v>0</v>
      </c>
      <c r="M206" s="60">
        <f t="shared" si="29"/>
        <v>0</v>
      </c>
      <c r="N206" s="50" t="e">
        <f t="shared" si="30"/>
        <v>#DIV/0!</v>
      </c>
      <c r="O206" s="226" t="s">
        <v>386</v>
      </c>
      <c r="P206" s="226"/>
      <c r="Q206" s="226"/>
    </row>
    <row r="207" spans="1:17" ht="34.15" hidden="1" customHeight="1" x14ac:dyDescent="0.2">
      <c r="A207" s="69"/>
      <c r="B207" s="77" t="s">
        <v>351</v>
      </c>
      <c r="C207" s="66"/>
      <c r="D207" s="445"/>
      <c r="E207" s="60"/>
      <c r="F207" s="68">
        <f t="shared" si="26"/>
        <v>0</v>
      </c>
      <c r="G207" s="368">
        <v>0</v>
      </c>
      <c r="H207" s="45"/>
      <c r="I207" s="45"/>
      <c r="J207" s="45"/>
      <c r="K207" s="48">
        <f t="shared" si="27"/>
        <v>0</v>
      </c>
      <c r="L207" s="60">
        <f t="shared" si="28"/>
        <v>0</v>
      </c>
      <c r="M207" s="60">
        <f t="shared" si="29"/>
        <v>0</v>
      </c>
      <c r="N207" s="50" t="e">
        <f t="shared" si="30"/>
        <v>#DIV/0!</v>
      </c>
      <c r="O207" s="226" t="s">
        <v>442</v>
      </c>
      <c r="P207" s="226"/>
      <c r="Q207" s="226"/>
    </row>
    <row r="208" spans="1:17" ht="48" hidden="1" customHeight="1" x14ac:dyDescent="0.2">
      <c r="A208" s="69"/>
      <c r="B208" s="77" t="s">
        <v>352</v>
      </c>
      <c r="C208" s="60"/>
      <c r="D208" s="445"/>
      <c r="E208" s="60"/>
      <c r="F208" s="68">
        <f t="shared" si="26"/>
        <v>0</v>
      </c>
      <c r="G208" s="368">
        <v>0</v>
      </c>
      <c r="H208" s="48"/>
      <c r="I208" s="48"/>
      <c r="J208" s="48"/>
      <c r="K208" s="48">
        <f t="shared" si="27"/>
        <v>0</v>
      </c>
      <c r="L208" s="60">
        <f t="shared" si="28"/>
        <v>0</v>
      </c>
      <c r="M208" s="60">
        <f t="shared" si="29"/>
        <v>0</v>
      </c>
      <c r="N208" s="52" t="e">
        <f t="shared" si="30"/>
        <v>#DIV/0!</v>
      </c>
      <c r="O208" s="227" t="s">
        <v>389</v>
      </c>
      <c r="P208" s="227"/>
      <c r="Q208" s="227"/>
    </row>
    <row r="209" spans="1:17" hidden="1" x14ac:dyDescent="0.2">
      <c r="A209" s="69"/>
      <c r="B209" s="77" t="s">
        <v>353</v>
      </c>
      <c r="C209" s="60"/>
      <c r="D209" s="426"/>
      <c r="E209" s="47"/>
      <c r="F209" s="68">
        <f t="shared" si="26"/>
        <v>0</v>
      </c>
      <c r="G209" s="350">
        <v>0</v>
      </c>
      <c r="H209" s="49"/>
      <c r="I209" s="49"/>
      <c r="J209" s="49"/>
      <c r="K209" s="85">
        <f t="shared" si="27"/>
        <v>0</v>
      </c>
      <c r="L209" s="47">
        <f t="shared" si="28"/>
        <v>0</v>
      </c>
      <c r="M209" s="47">
        <f t="shared" si="29"/>
        <v>0</v>
      </c>
      <c r="N209" s="89" t="e">
        <f t="shared" si="30"/>
        <v>#DIV/0!</v>
      </c>
      <c r="O209" s="207"/>
      <c r="P209" s="207"/>
      <c r="Q209" s="207"/>
    </row>
    <row r="210" spans="1:17" hidden="1" x14ac:dyDescent="0.2">
      <c r="A210" s="69"/>
      <c r="B210" s="77" t="s">
        <v>354</v>
      </c>
      <c r="C210" s="60"/>
      <c r="D210" s="426"/>
      <c r="E210" s="47"/>
      <c r="F210" s="68">
        <f t="shared" si="26"/>
        <v>0</v>
      </c>
      <c r="G210" s="350">
        <v>0</v>
      </c>
      <c r="H210" s="49"/>
      <c r="I210" s="49"/>
      <c r="J210" s="49"/>
      <c r="K210" s="85">
        <f t="shared" si="27"/>
        <v>0</v>
      </c>
      <c r="L210" s="47">
        <f t="shared" si="28"/>
        <v>0</v>
      </c>
      <c r="M210" s="47">
        <f t="shared" si="29"/>
        <v>0</v>
      </c>
      <c r="N210" s="89" t="e">
        <f t="shared" si="30"/>
        <v>#DIV/0!</v>
      </c>
      <c r="O210" s="207"/>
      <c r="P210" s="207"/>
      <c r="Q210" s="207"/>
    </row>
    <row r="211" spans="1:17" hidden="1" x14ac:dyDescent="0.2">
      <c r="A211" s="69"/>
      <c r="B211" s="77" t="s">
        <v>355</v>
      </c>
      <c r="C211" s="47"/>
      <c r="D211" s="440"/>
      <c r="E211" s="54"/>
      <c r="F211" s="68">
        <f t="shared" si="26"/>
        <v>0</v>
      </c>
      <c r="G211" s="390">
        <v>0</v>
      </c>
      <c r="H211" s="85"/>
      <c r="I211" s="86"/>
      <c r="J211" s="86"/>
      <c r="K211" s="86">
        <f t="shared" si="27"/>
        <v>0</v>
      </c>
      <c r="L211" s="54">
        <f t="shared" si="28"/>
        <v>0</v>
      </c>
      <c r="M211" s="54">
        <f t="shared" si="29"/>
        <v>0</v>
      </c>
      <c r="N211" s="74" t="e">
        <f t="shared" si="30"/>
        <v>#DIV/0!</v>
      </c>
      <c r="O211" s="207"/>
      <c r="P211" s="207"/>
      <c r="Q211" s="207"/>
    </row>
    <row r="212" spans="1:17" hidden="1" x14ac:dyDescent="0.2">
      <c r="A212" s="228"/>
      <c r="B212" s="81" t="s">
        <v>74</v>
      </c>
      <c r="C212" s="47"/>
      <c r="D212" s="410"/>
      <c r="E212" s="56"/>
      <c r="F212" s="68">
        <f t="shared" si="26"/>
        <v>0</v>
      </c>
      <c r="G212" s="391">
        <v>0</v>
      </c>
      <c r="H212" s="85"/>
      <c r="I212" s="397"/>
      <c r="J212" s="397"/>
      <c r="K212" s="61">
        <f t="shared" si="27"/>
        <v>0</v>
      </c>
      <c r="L212" s="61">
        <f t="shared" si="28"/>
        <v>0</v>
      </c>
      <c r="M212" s="61">
        <f t="shared" si="29"/>
        <v>0</v>
      </c>
      <c r="N212" s="88" t="e">
        <f t="shared" si="30"/>
        <v>#DIV/0!</v>
      </c>
      <c r="O212" s="207"/>
      <c r="P212" s="207"/>
      <c r="Q212" s="207"/>
    </row>
    <row r="213" spans="1:17" x14ac:dyDescent="0.2">
      <c r="A213" s="194" t="s">
        <v>504</v>
      </c>
      <c r="B213" s="65"/>
      <c r="C213" s="145"/>
      <c r="D213" s="66"/>
      <c r="E213" s="66"/>
      <c r="F213" s="45"/>
      <c r="G213" s="349"/>
      <c r="H213" s="349"/>
      <c r="I213" s="529"/>
      <c r="J213" s="166"/>
      <c r="K213" s="45"/>
      <c r="L213" s="45"/>
      <c r="M213" s="45"/>
      <c r="N213" s="45"/>
      <c r="O213" s="229"/>
      <c r="P213" s="229"/>
      <c r="Q213" s="229"/>
    </row>
    <row r="214" spans="1:17" ht="78.75" x14ac:dyDescent="0.2">
      <c r="A214" s="158" t="s">
        <v>505</v>
      </c>
      <c r="B214" s="159" t="s">
        <v>506</v>
      </c>
      <c r="C214" s="409">
        <v>1353087</v>
      </c>
      <c r="D214" s="445"/>
      <c r="E214" s="60"/>
      <c r="F214" s="68">
        <f t="shared" si="26"/>
        <v>1353087</v>
      </c>
      <c r="G214" s="367">
        <v>0</v>
      </c>
      <c r="H214" s="367">
        <v>0</v>
      </c>
      <c r="I214" s="367">
        <v>0</v>
      </c>
      <c r="J214" s="367"/>
      <c r="K214" s="48">
        <f t="shared" si="27"/>
        <v>0</v>
      </c>
      <c r="L214" s="60">
        <f t="shared" si="28"/>
        <v>1353087</v>
      </c>
      <c r="M214" s="60">
        <f>F214-K214</f>
        <v>1353087</v>
      </c>
      <c r="N214" s="50">
        <f>K214/F214</f>
        <v>0</v>
      </c>
      <c r="O214" s="196" t="s">
        <v>606</v>
      </c>
      <c r="P214" s="196"/>
      <c r="Q214" s="196"/>
    </row>
    <row r="215" spans="1:17" s="57" customFormat="1" ht="13.5" customHeight="1" thickBot="1" x14ac:dyDescent="0.25">
      <c r="A215" s="190"/>
      <c r="B215" s="427" t="s">
        <v>74</v>
      </c>
      <c r="C215" s="416">
        <v>1353087</v>
      </c>
      <c r="D215" s="447"/>
      <c r="E215" s="425"/>
      <c r="F215" s="347">
        <f t="shared" si="26"/>
        <v>1353087</v>
      </c>
      <c r="G215" s="371">
        <v>0</v>
      </c>
      <c r="H215" s="370">
        <v>0</v>
      </c>
      <c r="I215" s="370">
        <v>0</v>
      </c>
      <c r="J215" s="370"/>
      <c r="K215" s="163">
        <f t="shared" si="27"/>
        <v>0</v>
      </c>
      <c r="L215" s="400">
        <f t="shared" si="28"/>
        <v>1353087</v>
      </c>
      <c r="M215" s="400">
        <f>F215-K215</f>
        <v>1353087</v>
      </c>
      <c r="N215" s="399">
        <f>K215/F215</f>
        <v>0</v>
      </c>
      <c r="O215" s="346"/>
      <c r="P215" s="346"/>
      <c r="Q215" s="346"/>
    </row>
    <row r="216" spans="1:17" x14ac:dyDescent="0.2">
      <c r="A216" s="204"/>
      <c r="B216" s="421"/>
      <c r="C216" s="45"/>
      <c r="D216" s="133"/>
      <c r="E216" s="78"/>
      <c r="F216" s="45"/>
      <c r="G216" s="76"/>
      <c r="H216" s="76"/>
      <c r="I216" s="76"/>
      <c r="J216" s="76"/>
      <c r="K216" s="76"/>
      <c r="L216" s="76">
        <f t="shared" si="28"/>
        <v>0</v>
      </c>
      <c r="M216" s="76"/>
      <c r="N216" s="76"/>
      <c r="O216" s="207"/>
      <c r="P216" s="207"/>
      <c r="Q216" s="207"/>
    </row>
    <row r="217" spans="1:17" s="90" customFormat="1" ht="15" thickBot="1" x14ac:dyDescent="0.25">
      <c r="A217" s="230"/>
      <c r="B217" s="180" t="s">
        <v>426</v>
      </c>
      <c r="C217" s="182">
        <f>C7+C13+C30+C36+C47+C50+C75+C115+C127+C130+C163+C169+C194+C198+C201+C204+C215</f>
        <v>11520968</v>
      </c>
      <c r="D217" s="182">
        <f t="shared" ref="D217:K217" si="31">D7+D13+D30+D36+D47+D50+D75+D115+D127+D130+D163+D169+D194+D198+D201+D204+D215</f>
        <v>776299</v>
      </c>
      <c r="E217" s="182">
        <f t="shared" si="31"/>
        <v>0</v>
      </c>
      <c r="F217" s="182">
        <f t="shared" si="31"/>
        <v>12297267</v>
      </c>
      <c r="G217" s="182">
        <f t="shared" si="31"/>
        <v>2107003.7599999998</v>
      </c>
      <c r="H217" s="182">
        <f t="shared" si="31"/>
        <v>2673125.9099999997</v>
      </c>
      <c r="I217" s="182">
        <f t="shared" si="31"/>
        <v>1677937.997</v>
      </c>
      <c r="J217" s="182">
        <f t="shared" si="31"/>
        <v>0</v>
      </c>
      <c r="K217" s="182">
        <f t="shared" si="31"/>
        <v>6466587.7969999984</v>
      </c>
      <c r="L217" s="181">
        <f t="shared" si="28"/>
        <v>5054380.2030000016</v>
      </c>
      <c r="M217" s="181">
        <f>F217-K217</f>
        <v>5830679.2030000016</v>
      </c>
      <c r="N217" s="462">
        <f>K217/F217</f>
        <v>0.52585568785324399</v>
      </c>
      <c r="O217" s="231"/>
      <c r="P217" s="231"/>
      <c r="Q217" s="231"/>
    </row>
    <row r="218" spans="1:17" ht="23.25" hidden="1" customHeight="1" thickBot="1" x14ac:dyDescent="0.25">
      <c r="A218" s="91" t="s">
        <v>356</v>
      </c>
      <c r="B218" s="92"/>
      <c r="C218" s="75"/>
      <c r="D218" s="449"/>
      <c r="E218" s="151"/>
      <c r="F218" s="151"/>
      <c r="G218" s="151">
        <v>0</v>
      </c>
      <c r="H218" s="151"/>
      <c r="I218" s="151"/>
      <c r="J218" s="151"/>
      <c r="K218" s="94"/>
      <c r="L218" s="94"/>
      <c r="M218" s="94"/>
      <c r="N218" s="94"/>
      <c r="O218" s="207"/>
      <c r="P218" s="207"/>
      <c r="Q218" s="207"/>
    </row>
    <row r="219" spans="1:17" ht="15.75" hidden="1" thickTop="1" thickBot="1" x14ac:dyDescent="0.25">
      <c r="A219" s="95"/>
      <c r="B219" s="96" t="s">
        <v>226</v>
      </c>
      <c r="C219" s="181"/>
      <c r="D219" s="450"/>
      <c r="E219" s="98"/>
      <c r="F219" s="98"/>
      <c r="G219" s="98" t="e">
        <v>#REF!</v>
      </c>
      <c r="H219" s="98"/>
      <c r="I219" s="98"/>
      <c r="J219" s="98"/>
      <c r="K219" s="98" t="e">
        <f>#REF!</f>
        <v>#REF!</v>
      </c>
      <c r="L219" s="98" t="e">
        <f>#REF!</f>
        <v>#REF!</v>
      </c>
      <c r="M219" s="98" t="e">
        <f>#REF!</f>
        <v>#REF!</v>
      </c>
      <c r="N219" s="99" t="e">
        <f>K219/#REF!</f>
        <v>#REF!</v>
      </c>
      <c r="O219" s="207"/>
      <c r="P219" s="207"/>
      <c r="Q219" s="207"/>
    </row>
    <row r="220" spans="1:17" ht="14.25" hidden="1" thickTop="1" thickBot="1" x14ac:dyDescent="0.25">
      <c r="A220" s="95"/>
      <c r="B220" s="100" t="s">
        <v>294</v>
      </c>
      <c r="C220" s="93"/>
      <c r="D220" s="451"/>
      <c r="E220" s="97"/>
      <c r="F220" s="97"/>
      <c r="G220" s="97" t="e">
        <v>#REF!</v>
      </c>
      <c r="H220" s="97"/>
      <c r="I220" s="97"/>
      <c r="J220" s="97"/>
      <c r="K220" s="97" t="e">
        <f>#REF!</f>
        <v>#REF!</v>
      </c>
      <c r="L220" s="97" t="e">
        <f>#REF!</f>
        <v>#REF!</v>
      </c>
      <c r="M220" s="97" t="e">
        <f>#REF!</f>
        <v>#REF!</v>
      </c>
      <c r="N220" s="99" t="e">
        <f>K220/#REF!</f>
        <v>#REF!</v>
      </c>
      <c r="O220" s="207"/>
      <c r="P220" s="207"/>
      <c r="Q220" s="207"/>
    </row>
    <row r="221" spans="1:17" ht="14.25" hidden="1" thickTop="1" thickBot="1" x14ac:dyDescent="0.25">
      <c r="A221" s="95"/>
      <c r="B221" s="101" t="s">
        <v>344</v>
      </c>
      <c r="C221" s="97"/>
      <c r="D221" s="451"/>
      <c r="E221" s="97"/>
      <c r="F221" s="97"/>
      <c r="G221" s="97" t="e">
        <v>#REF!</v>
      </c>
      <c r="H221" s="97"/>
      <c r="I221" s="97"/>
      <c r="J221" s="97"/>
      <c r="K221" s="97" t="e">
        <f>#REF!</f>
        <v>#REF!</v>
      </c>
      <c r="L221" s="97" t="e">
        <f>#REF!</f>
        <v>#REF!</v>
      </c>
      <c r="M221" s="97" t="e">
        <f>#REF!</f>
        <v>#REF!</v>
      </c>
      <c r="N221" s="99" t="e">
        <f>K221/#REF!</f>
        <v>#REF!</v>
      </c>
      <c r="O221" s="207"/>
      <c r="P221" s="207"/>
      <c r="Q221" s="207"/>
    </row>
    <row r="222" spans="1:17" ht="14.25" hidden="1" thickTop="1" thickBot="1" x14ac:dyDescent="0.25">
      <c r="A222" s="95"/>
      <c r="B222" s="101" t="s">
        <v>345</v>
      </c>
      <c r="C222" s="97"/>
      <c r="D222" s="451"/>
      <c r="E222" s="97"/>
      <c r="F222" s="97"/>
      <c r="G222" s="97" t="e">
        <v>#REF!</v>
      </c>
      <c r="H222" s="97"/>
      <c r="I222" s="97"/>
      <c r="J222" s="97"/>
      <c r="K222" s="97" t="e">
        <f>#REF!</f>
        <v>#REF!</v>
      </c>
      <c r="L222" s="97" t="e">
        <f>#REF!</f>
        <v>#REF!</v>
      </c>
      <c r="M222" s="97" t="e">
        <f>#REF!</f>
        <v>#REF!</v>
      </c>
      <c r="N222" s="99" t="e">
        <f>K222/#REF!</f>
        <v>#REF!</v>
      </c>
      <c r="O222" s="207"/>
      <c r="P222" s="207"/>
      <c r="Q222" s="207"/>
    </row>
    <row r="223" spans="1:17" ht="14.25" hidden="1" thickTop="1" thickBot="1" x14ac:dyDescent="0.25">
      <c r="A223" s="95"/>
      <c r="B223" s="101" t="s">
        <v>348</v>
      </c>
      <c r="C223" s="97"/>
      <c r="D223" s="451"/>
      <c r="E223" s="97"/>
      <c r="F223" s="97"/>
      <c r="G223" s="97" t="e">
        <v>#REF!</v>
      </c>
      <c r="H223" s="97"/>
      <c r="I223" s="97"/>
      <c r="J223" s="97"/>
      <c r="K223" s="97" t="e">
        <f>#REF!</f>
        <v>#REF!</v>
      </c>
      <c r="L223" s="97" t="e">
        <f>#REF!</f>
        <v>#REF!</v>
      </c>
      <c r="M223" s="97" t="e">
        <f>#REF!</f>
        <v>#REF!</v>
      </c>
      <c r="N223" s="99" t="e">
        <f>K223/#REF!</f>
        <v>#REF!</v>
      </c>
      <c r="O223" s="207"/>
      <c r="P223" s="207"/>
      <c r="Q223" s="207"/>
    </row>
    <row r="224" spans="1:17" ht="14.25" hidden="1" thickTop="1" thickBot="1" x14ac:dyDescent="0.25">
      <c r="A224" s="95"/>
      <c r="B224" s="101" t="s">
        <v>357</v>
      </c>
      <c r="C224" s="97"/>
      <c r="D224" s="451"/>
      <c r="E224" s="97"/>
      <c r="F224" s="97"/>
      <c r="G224" s="97">
        <v>0</v>
      </c>
      <c r="H224" s="97"/>
      <c r="I224" s="97"/>
      <c r="J224" s="97"/>
      <c r="K224" s="97">
        <f t="shared" ref="K224:M224" si="32">K212</f>
        <v>0</v>
      </c>
      <c r="L224" s="97">
        <f t="shared" ref="L224" si="33">L212</f>
        <v>0</v>
      </c>
      <c r="M224" s="97">
        <f t="shared" si="32"/>
        <v>0</v>
      </c>
      <c r="N224" s="99" t="e">
        <f>K224/#REF!</f>
        <v>#REF!</v>
      </c>
      <c r="O224" s="207"/>
      <c r="P224" s="207"/>
      <c r="Q224" s="207"/>
    </row>
    <row r="225" spans="1:22" ht="14.25" hidden="1" thickTop="1" thickBot="1" x14ac:dyDescent="0.25">
      <c r="A225" s="102"/>
      <c r="B225" s="103" t="s">
        <v>5</v>
      </c>
      <c r="C225" s="97"/>
      <c r="D225" s="452"/>
      <c r="E225" s="152"/>
      <c r="F225" s="152"/>
      <c r="G225" s="152">
        <v>0</v>
      </c>
      <c r="H225" s="152"/>
      <c r="I225" s="152"/>
      <c r="J225" s="152"/>
      <c r="K225" s="104" t="e">
        <f>K217-#REF!</f>
        <v>#REF!</v>
      </c>
      <c r="L225" s="104"/>
      <c r="M225" s="104"/>
      <c r="N225" s="99">
        <v>0</v>
      </c>
      <c r="O225" s="207"/>
      <c r="P225" s="207"/>
      <c r="Q225" s="207"/>
    </row>
    <row r="226" spans="1:22" ht="14.25" hidden="1" thickTop="1" thickBot="1" x14ac:dyDescent="0.25">
      <c r="A226" s="102"/>
      <c r="B226" s="105" t="s">
        <v>74</v>
      </c>
      <c r="C226" s="97"/>
      <c r="D226" s="453"/>
      <c r="E226" s="153"/>
      <c r="F226" s="153"/>
      <c r="G226" s="153" t="e">
        <v>#REF!</v>
      </c>
      <c r="H226" s="153"/>
      <c r="I226" s="153"/>
      <c r="J226" s="153"/>
      <c r="K226" s="107" t="e">
        <f t="shared" ref="K226:M226" si="34">SUM(K219:K225)</f>
        <v>#REF!</v>
      </c>
      <c r="L226" s="107" t="e">
        <f t="shared" ref="L226" si="35">SUM(L219:L225)</f>
        <v>#REF!</v>
      </c>
      <c r="M226" s="107" t="e">
        <f t="shared" si="34"/>
        <v>#REF!</v>
      </c>
      <c r="N226" s="108" t="e">
        <f>K226/#REF!</f>
        <v>#REF!</v>
      </c>
      <c r="O226" s="207"/>
      <c r="P226" s="207"/>
      <c r="Q226" s="207"/>
    </row>
    <row r="227" spans="1:22" ht="13.5" hidden="1" thickTop="1" x14ac:dyDescent="0.2">
      <c r="A227" s="232" t="s">
        <v>358</v>
      </c>
      <c r="B227" s="233"/>
      <c r="C227" s="97"/>
      <c r="D227" s="454"/>
      <c r="E227" s="109"/>
      <c r="F227" s="109"/>
      <c r="G227" s="109">
        <v>0</v>
      </c>
      <c r="H227" s="109"/>
      <c r="I227" s="109"/>
      <c r="J227" s="109"/>
      <c r="K227" s="110" t="s">
        <v>360</v>
      </c>
      <c r="L227" s="111" t="s">
        <v>359</v>
      </c>
      <c r="M227" s="111" t="s">
        <v>359</v>
      </c>
      <c r="N227" s="112" t="s">
        <v>360</v>
      </c>
      <c r="O227" s="234"/>
      <c r="P227" s="234"/>
      <c r="Q227" s="234"/>
      <c r="R227" s="76"/>
      <c r="S227" s="76"/>
      <c r="T227" s="76"/>
      <c r="U227" s="113"/>
      <c r="V227" s="114" t="s">
        <v>361</v>
      </c>
    </row>
    <row r="228" spans="1:22" ht="12" hidden="1" customHeight="1" x14ac:dyDescent="0.2">
      <c r="A228" s="95"/>
      <c r="C228" s="106"/>
      <c r="D228" s="454"/>
      <c r="E228" s="109"/>
      <c r="F228" s="109"/>
      <c r="G228" s="109">
        <v>0</v>
      </c>
      <c r="H228" s="109"/>
      <c r="I228" s="109"/>
      <c r="J228" s="109"/>
      <c r="K228" s="110" t="s">
        <v>1</v>
      </c>
      <c r="L228" s="111" t="s">
        <v>362</v>
      </c>
      <c r="M228" s="111" t="s">
        <v>362</v>
      </c>
      <c r="N228" s="112" t="s">
        <v>1</v>
      </c>
      <c r="O228" s="234"/>
      <c r="P228" s="234"/>
      <c r="Q228" s="234"/>
      <c r="R228" s="76"/>
      <c r="S228" s="76"/>
      <c r="T228" s="76"/>
      <c r="U228" s="113"/>
      <c r="V228" s="114" t="s">
        <v>363</v>
      </c>
    </row>
    <row r="229" spans="1:22" ht="13.5" hidden="1" thickTop="1" x14ac:dyDescent="0.2">
      <c r="A229" s="232" t="s">
        <v>364</v>
      </c>
      <c r="C229" s="109"/>
      <c r="D229" s="455"/>
      <c r="E229" s="116"/>
      <c r="F229" s="116"/>
      <c r="G229" s="116">
        <v>0</v>
      </c>
      <c r="H229" s="116"/>
      <c r="I229" s="116"/>
      <c r="J229" s="116"/>
      <c r="K229" s="117" t="s">
        <v>365</v>
      </c>
      <c r="L229" s="112" t="s">
        <v>366</v>
      </c>
      <c r="M229" s="112" t="s">
        <v>366</v>
      </c>
      <c r="N229" s="112" t="s">
        <v>366</v>
      </c>
      <c r="O229" s="234"/>
      <c r="P229" s="234"/>
      <c r="Q229" s="234"/>
      <c r="R229" s="118"/>
      <c r="S229" s="118"/>
      <c r="T229" s="76"/>
      <c r="U229" s="113"/>
      <c r="V229" s="114" t="s">
        <v>1</v>
      </c>
    </row>
    <row r="230" spans="1:22" ht="13.5" hidden="1" thickTop="1" x14ac:dyDescent="0.2">
      <c r="A230" s="95"/>
      <c r="B230" s="101" t="s">
        <v>226</v>
      </c>
      <c r="C230" s="109"/>
      <c r="D230" s="456"/>
      <c r="E230" s="119"/>
      <c r="F230" s="119"/>
      <c r="G230" s="119">
        <v>0</v>
      </c>
      <c r="H230" s="119"/>
      <c r="I230" s="119"/>
      <c r="J230" s="119"/>
      <c r="K230" s="120" t="e">
        <f>#REF!</f>
        <v>#REF!</v>
      </c>
      <c r="L230" s="121"/>
      <c r="M230" s="121"/>
      <c r="N230" s="122" t="e">
        <f>#REF!</f>
        <v>#REF!</v>
      </c>
      <c r="O230" s="235"/>
      <c r="P230" s="235"/>
      <c r="Q230" s="235"/>
      <c r="R230" s="123"/>
      <c r="S230" s="123"/>
      <c r="T230" s="123"/>
      <c r="U230" s="115"/>
      <c r="V230" s="124" t="e">
        <f>#REF!/#REF!</f>
        <v>#REF!</v>
      </c>
    </row>
    <row r="231" spans="1:22" ht="13.5" hidden="1" thickTop="1" x14ac:dyDescent="0.2">
      <c r="A231" s="95"/>
      <c r="B231" s="100" t="s">
        <v>294</v>
      </c>
      <c r="C231" s="116"/>
      <c r="D231" s="456"/>
      <c r="E231" s="119"/>
      <c r="F231" s="119"/>
      <c r="G231" s="119">
        <v>0</v>
      </c>
      <c r="H231" s="119"/>
      <c r="I231" s="119"/>
      <c r="J231" s="119"/>
      <c r="K231" s="120" t="e">
        <f>#REF!</f>
        <v>#REF!</v>
      </c>
      <c r="L231" s="121"/>
      <c r="M231" s="121"/>
      <c r="N231" s="122" t="e">
        <f>#REF!</f>
        <v>#REF!</v>
      </c>
      <c r="O231" s="235"/>
      <c r="P231" s="235"/>
      <c r="Q231" s="235"/>
      <c r="R231" s="123"/>
      <c r="S231" s="123"/>
      <c r="T231" s="123"/>
      <c r="U231" s="115"/>
      <c r="V231" s="124" t="e">
        <f>#REF!/#REF!</f>
        <v>#REF!</v>
      </c>
    </row>
    <row r="232" spans="1:22" ht="13.5" hidden="1" thickTop="1" x14ac:dyDescent="0.2">
      <c r="A232" s="95"/>
      <c r="B232" s="101" t="s">
        <v>344</v>
      </c>
      <c r="C232" s="119"/>
      <c r="D232" s="456"/>
      <c r="E232" s="119"/>
      <c r="F232" s="119"/>
      <c r="G232" s="119">
        <v>0</v>
      </c>
      <c r="H232" s="119"/>
      <c r="I232" s="119"/>
      <c r="J232" s="119"/>
      <c r="K232" s="120" t="e">
        <f>#REF!</f>
        <v>#REF!</v>
      </c>
      <c r="L232" s="121"/>
      <c r="M232" s="121"/>
      <c r="N232" s="122" t="e">
        <f>#REF!</f>
        <v>#REF!</v>
      </c>
      <c r="O232" s="235"/>
      <c r="P232" s="235"/>
      <c r="Q232" s="235"/>
      <c r="R232" s="123"/>
      <c r="S232" s="123"/>
      <c r="T232" s="123"/>
      <c r="U232" s="115"/>
      <c r="V232" s="124" t="e">
        <f>#REF!/#REF!</f>
        <v>#REF!</v>
      </c>
    </row>
    <row r="233" spans="1:22" ht="13.5" hidden="1" thickTop="1" x14ac:dyDescent="0.2">
      <c r="A233" s="95"/>
      <c r="B233" s="101" t="s">
        <v>345</v>
      </c>
      <c r="C233" s="119"/>
      <c r="D233" s="456"/>
      <c r="E233" s="119"/>
      <c r="F233" s="119"/>
      <c r="G233" s="119">
        <v>0</v>
      </c>
      <c r="H233" s="119"/>
      <c r="I233" s="119"/>
      <c r="J233" s="119"/>
      <c r="K233" s="120" t="e">
        <f>#REF!</f>
        <v>#REF!</v>
      </c>
      <c r="L233" s="121"/>
      <c r="M233" s="121"/>
      <c r="N233" s="122" t="e">
        <f>#REF!</f>
        <v>#REF!</v>
      </c>
      <c r="O233" s="235"/>
      <c r="P233" s="235"/>
      <c r="Q233" s="235"/>
      <c r="R233" s="123"/>
      <c r="S233" s="123"/>
      <c r="T233" s="123"/>
      <c r="U233" s="115"/>
      <c r="V233" s="124" t="e">
        <f>#REF!/#REF!</f>
        <v>#REF!</v>
      </c>
    </row>
    <row r="234" spans="1:22" ht="13.5" hidden="1" thickTop="1" x14ac:dyDescent="0.2">
      <c r="A234" s="95"/>
      <c r="B234" s="101" t="s">
        <v>348</v>
      </c>
      <c r="C234" s="119"/>
      <c r="D234" s="456"/>
      <c r="E234" s="119"/>
      <c r="F234" s="119"/>
      <c r="G234" s="119">
        <v>0</v>
      </c>
      <c r="H234" s="119"/>
      <c r="I234" s="119"/>
      <c r="J234" s="119"/>
      <c r="K234" s="120" t="e">
        <f>#REF!</f>
        <v>#REF!</v>
      </c>
      <c r="L234" s="121"/>
      <c r="M234" s="121"/>
      <c r="N234" s="122" t="e">
        <f>#REF!</f>
        <v>#REF!</v>
      </c>
      <c r="O234" s="235"/>
      <c r="P234" s="235"/>
      <c r="Q234" s="235"/>
      <c r="R234" s="123"/>
      <c r="S234" s="123"/>
      <c r="T234" s="123"/>
      <c r="U234" s="115"/>
      <c r="V234" s="124" t="e">
        <f>#REF!/#REF!</f>
        <v>#REF!</v>
      </c>
    </row>
    <row r="235" spans="1:22" ht="13.5" hidden="1" thickTop="1" x14ac:dyDescent="0.2">
      <c r="A235" s="95"/>
      <c r="B235" s="101" t="s">
        <v>367</v>
      </c>
      <c r="C235" s="119"/>
      <c r="D235" s="456"/>
      <c r="E235" s="119"/>
      <c r="F235" s="119"/>
      <c r="G235" s="119">
        <v>0</v>
      </c>
      <c r="H235" s="119"/>
      <c r="I235" s="119"/>
      <c r="J235" s="119"/>
      <c r="K235" s="120" t="e">
        <f>#REF!</f>
        <v>#REF!</v>
      </c>
      <c r="L235" s="121"/>
      <c r="M235" s="121"/>
      <c r="N235" s="122" t="e">
        <f>#REF!</f>
        <v>#REF!</v>
      </c>
      <c r="O235" s="235"/>
      <c r="P235" s="235"/>
      <c r="Q235" s="235"/>
      <c r="R235" s="123"/>
      <c r="S235" s="123"/>
      <c r="T235" s="123"/>
      <c r="U235" s="115"/>
      <c r="V235" s="124" t="e">
        <f>#REF!/#REF!</f>
        <v>#REF!</v>
      </c>
    </row>
    <row r="236" spans="1:22" ht="13.5" hidden="1" thickTop="1" x14ac:dyDescent="0.2">
      <c r="A236" s="95"/>
      <c r="B236" s="101" t="s">
        <v>5</v>
      </c>
      <c r="C236" s="119"/>
      <c r="D236" s="456"/>
      <c r="E236" s="119"/>
      <c r="F236" s="119"/>
      <c r="G236" s="119">
        <v>0</v>
      </c>
      <c r="H236" s="119"/>
      <c r="I236" s="119"/>
      <c r="J236" s="119"/>
      <c r="K236" s="120" t="e">
        <f>#REF!</f>
        <v>#REF!</v>
      </c>
      <c r="L236" s="121"/>
      <c r="M236" s="121"/>
      <c r="N236" s="122" t="e">
        <f>#REF!</f>
        <v>#REF!</v>
      </c>
      <c r="O236" s="235"/>
      <c r="P236" s="235"/>
      <c r="Q236" s="235"/>
      <c r="R236" s="123"/>
      <c r="S236" s="123"/>
      <c r="T236" s="123"/>
      <c r="U236" s="115"/>
      <c r="V236" s="124" t="e">
        <f>#REF!/#REF!</f>
        <v>#REF!</v>
      </c>
    </row>
    <row r="237" spans="1:22" ht="13.5" hidden="1" thickTop="1" x14ac:dyDescent="0.2">
      <c r="A237" s="95"/>
      <c r="B237" s="236" t="s">
        <v>368</v>
      </c>
      <c r="C237" s="119"/>
      <c r="D237" s="457"/>
      <c r="E237" s="125"/>
      <c r="F237" s="156"/>
      <c r="G237" s="156">
        <v>0</v>
      </c>
      <c r="H237" s="156"/>
      <c r="I237" s="156"/>
      <c r="J237" s="156"/>
      <c r="K237" s="125" t="e">
        <f t="shared" ref="K237:N237" si="36">SUM(K230:K236)</f>
        <v>#REF!</v>
      </c>
      <c r="L237" s="125">
        <f t="shared" ref="L237" si="37">SUM(L230:L236)</f>
        <v>0</v>
      </c>
      <c r="M237" s="125">
        <f t="shared" si="36"/>
        <v>0</v>
      </c>
      <c r="N237" s="125" t="e">
        <f t="shared" si="36"/>
        <v>#REF!</v>
      </c>
      <c r="O237" s="235"/>
      <c r="P237" s="235"/>
      <c r="Q237" s="235"/>
      <c r="R237" s="123"/>
      <c r="S237" s="123"/>
      <c r="T237" s="123"/>
      <c r="U237" s="115"/>
      <c r="V237" s="126" t="e">
        <f>SUM(V230:V236)</f>
        <v>#REF!</v>
      </c>
    </row>
    <row r="238" spans="1:22" s="129" customFormat="1" ht="15.75" thickTop="1" thickBot="1" x14ac:dyDescent="0.25">
      <c r="A238" s="237"/>
      <c r="B238" s="238" t="s">
        <v>448</v>
      </c>
      <c r="C238" s="239">
        <f>Revenues!P36-'Expenditures '!C217</f>
        <v>0</v>
      </c>
      <c r="D238" s="530">
        <f>Revenues!Q36-D217</f>
        <v>0</v>
      </c>
      <c r="E238" s="239">
        <f>Revenues!R36-E217</f>
        <v>0</v>
      </c>
      <c r="F238" s="239">
        <f>Revenues!S36-F217</f>
        <v>0</v>
      </c>
      <c r="G238" s="239">
        <f>Revenues!T36-G217</f>
        <v>3312216.3400000017</v>
      </c>
      <c r="H238" s="239">
        <f>Revenues!U36-H217</f>
        <v>17873.720000000205</v>
      </c>
      <c r="I238" s="239">
        <f>Revenues!V36-I217</f>
        <v>152955.00300000003</v>
      </c>
      <c r="J238" s="239">
        <f>Revenues!W36-J217</f>
        <v>0</v>
      </c>
      <c r="K238" s="239">
        <f>Revenues!X36-K217</f>
        <v>3474524.9330000021</v>
      </c>
      <c r="L238" s="239"/>
      <c r="M238" s="239"/>
      <c r="N238" s="240"/>
      <c r="O238" s="241"/>
      <c r="P238" s="241"/>
      <c r="Q238" s="241"/>
    </row>
    <row r="239" spans="1:22" x14ac:dyDescent="0.2">
      <c r="H239"/>
      <c r="I239"/>
      <c r="J239"/>
    </row>
    <row r="240" spans="1:22" ht="14.25" x14ac:dyDescent="0.2">
      <c r="D240" s="459"/>
      <c r="E240" s="130"/>
      <c r="F240" s="130"/>
      <c r="G240" s="128"/>
      <c r="H240"/>
      <c r="I240"/>
      <c r="J240"/>
      <c r="K240" s="128"/>
    </row>
    <row r="241" spans="3:10" x14ac:dyDescent="0.2">
      <c r="H241"/>
      <c r="I241"/>
      <c r="J241"/>
    </row>
    <row r="242" spans="3:10" ht="14.25" x14ac:dyDescent="0.2">
      <c r="C242" s="130"/>
      <c r="H242" s="128"/>
      <c r="I242" s="128"/>
      <c r="J242" s="128"/>
    </row>
  </sheetData>
  <phoneticPr fontId="34" type="noConversion"/>
  <printOptions horizontalCentered="1"/>
  <pageMargins left="0.25" right="0.25" top="0.75" bottom="0.75" header="0.3" footer="0.3"/>
  <pageSetup scale="51" fitToHeight="0" orientation="landscape" r:id="rId1"/>
  <headerFooter scaleWithDoc="0" alignWithMargins="0">
    <oddHeader>&amp;C&amp;"Arial,Bold Italic"&amp;12FY 2024 General Fund Budget Expenditures</oddHeader>
  </headerFooter>
  <rowBreaks count="2" manualBreakCount="2">
    <brk id="48" max="16383" man="1"/>
    <brk id="194"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4"/>
  <sheetViews>
    <sheetView workbookViewId="0">
      <selection activeCell="D24" sqref="D24"/>
    </sheetView>
  </sheetViews>
  <sheetFormatPr defaultRowHeight="12.75" x14ac:dyDescent="0.2"/>
  <cols>
    <col min="1" max="1" width="18.140625" customWidth="1"/>
    <col min="2" max="2" width="8.7109375" customWidth="1"/>
    <col min="3" max="4" width="11.42578125" style="22" customWidth="1"/>
    <col min="5" max="5" width="10.5703125" bestFit="1" customWidth="1"/>
    <col min="8" max="8" width="9.140625" customWidth="1"/>
  </cols>
  <sheetData>
    <row r="1" spans="1:4" x14ac:dyDescent="0.2">
      <c r="B1" s="37" t="s">
        <v>432</v>
      </c>
      <c r="C1" s="36" t="s">
        <v>2</v>
      </c>
      <c r="D1" s="36" t="s">
        <v>1</v>
      </c>
    </row>
    <row r="2" spans="1:4" x14ac:dyDescent="0.2">
      <c r="A2" t="s">
        <v>427</v>
      </c>
      <c r="B2" s="38">
        <f t="shared" ref="B2:B11" si="0">C2/D2</f>
        <v>0.91582638205506706</v>
      </c>
      <c r="C2" s="22">
        <f>Revenues!X3</f>
        <v>1429480.4300000002</v>
      </c>
      <c r="D2" s="22">
        <f>Revenues!P3</f>
        <v>1560864</v>
      </c>
    </row>
    <row r="3" spans="1:4" x14ac:dyDescent="0.2">
      <c r="A3" t="s">
        <v>428</v>
      </c>
      <c r="B3" s="38">
        <f t="shared" si="0"/>
        <v>0.79643581971566313</v>
      </c>
      <c r="C3" s="22">
        <f>Revenues!X7</f>
        <v>1624092.72</v>
      </c>
      <c r="D3" s="22">
        <f>Revenues!P7</f>
        <v>2039201</v>
      </c>
    </row>
    <row r="4" spans="1:4" x14ac:dyDescent="0.2">
      <c r="A4" t="s">
        <v>28</v>
      </c>
      <c r="B4" s="38">
        <f t="shared" si="0"/>
        <v>1.1511586999999999</v>
      </c>
      <c r="C4" s="22">
        <f>Revenues!X14</f>
        <v>345347.61</v>
      </c>
      <c r="D4" s="22">
        <f>Revenues!P14</f>
        <v>300000</v>
      </c>
    </row>
    <row r="5" spans="1:4" x14ac:dyDescent="0.2">
      <c r="A5" t="s">
        <v>26</v>
      </c>
      <c r="B5" s="38">
        <f t="shared" si="0"/>
        <v>0.66059999999999997</v>
      </c>
      <c r="C5" s="22">
        <f>Revenues!X13</f>
        <v>9909</v>
      </c>
      <c r="D5" s="22">
        <f>Revenues!P13</f>
        <v>15000</v>
      </c>
    </row>
    <row r="6" spans="1:4" x14ac:dyDescent="0.2">
      <c r="A6" t="s">
        <v>30</v>
      </c>
      <c r="B6" s="38">
        <f t="shared" si="0"/>
        <v>0.57017777777777778</v>
      </c>
      <c r="C6" s="22">
        <f>Revenues!X16</f>
        <v>25658</v>
      </c>
      <c r="D6" s="22">
        <f>Revenues!P16</f>
        <v>45000</v>
      </c>
    </row>
    <row r="7" spans="1:4" x14ac:dyDescent="0.2">
      <c r="A7" t="s">
        <v>429</v>
      </c>
      <c r="B7" s="38">
        <f t="shared" si="0"/>
        <v>0.69429630000000009</v>
      </c>
      <c r="C7" s="22">
        <f>Revenues!X10</f>
        <v>416577.78</v>
      </c>
      <c r="D7" s="22">
        <f>Revenues!P10</f>
        <v>600000</v>
      </c>
    </row>
    <row r="8" spans="1:4" x14ac:dyDescent="0.2">
      <c r="A8" t="s">
        <v>430</v>
      </c>
      <c r="B8" s="38">
        <f t="shared" si="0"/>
        <v>0.78229625000000003</v>
      </c>
      <c r="C8" s="22">
        <f>Revenues!X11</f>
        <v>312918.5</v>
      </c>
      <c r="D8" s="22">
        <f>Revenues!P11</f>
        <v>400000</v>
      </c>
    </row>
    <row r="9" spans="1:4" x14ac:dyDescent="0.2">
      <c r="A9" t="s">
        <v>451</v>
      </c>
      <c r="B9" s="38">
        <f t="shared" si="0"/>
        <v>0.5</v>
      </c>
      <c r="C9" s="22">
        <f>Revenues!X24</f>
        <v>850000</v>
      </c>
      <c r="D9" s="22">
        <f>Revenues!P24</f>
        <v>1700000</v>
      </c>
    </row>
    <row r="10" spans="1:4" x14ac:dyDescent="0.2">
      <c r="A10" t="s">
        <v>13</v>
      </c>
      <c r="B10" s="38">
        <f t="shared" si="0"/>
        <v>0.92381673684210519</v>
      </c>
      <c r="C10" s="22">
        <f>Revenues!X6</f>
        <v>175525.18</v>
      </c>
      <c r="D10" s="22">
        <f>Revenues!P6</f>
        <v>190000</v>
      </c>
    </row>
    <row r="11" spans="1:4" x14ac:dyDescent="0.2">
      <c r="A11" t="s">
        <v>431</v>
      </c>
      <c r="B11" s="38">
        <f t="shared" si="0"/>
        <v>0.62703692307692305</v>
      </c>
      <c r="C11" s="22">
        <f>Revenues!X8</f>
        <v>40757.4</v>
      </c>
      <c r="D11" s="22">
        <f>Revenues!P8</f>
        <v>65000</v>
      </c>
    </row>
    <row r="13" spans="1:4" x14ac:dyDescent="0.2">
      <c r="B13" s="37" t="s">
        <v>432</v>
      </c>
      <c r="C13" s="36" t="s">
        <v>2</v>
      </c>
      <c r="D13" s="36" t="s">
        <v>1</v>
      </c>
    </row>
    <row r="14" spans="1:4" x14ac:dyDescent="0.2">
      <c r="A14" t="s">
        <v>398</v>
      </c>
      <c r="B14" s="38">
        <f t="shared" ref="B14:B23" si="1">C14/D14</f>
        <v>0.64332669322709168</v>
      </c>
      <c r="C14" s="22">
        <f>Summary!F18</f>
        <v>9688.5</v>
      </c>
      <c r="D14" s="22">
        <f>Summary!E18</f>
        <v>15060</v>
      </c>
    </row>
    <row r="15" spans="1:4" x14ac:dyDescent="0.2">
      <c r="A15" t="s">
        <v>399</v>
      </c>
      <c r="B15" s="38">
        <f t="shared" si="1"/>
        <v>0.72519191616766465</v>
      </c>
      <c r="C15" s="22">
        <f>Summary!F19</f>
        <v>48442.82</v>
      </c>
      <c r="D15" s="22">
        <f>Summary!E19</f>
        <v>66800</v>
      </c>
    </row>
    <row r="16" spans="1:4" x14ac:dyDescent="0.2">
      <c r="A16" t="s">
        <v>433</v>
      </c>
      <c r="B16" s="38">
        <f t="shared" si="1"/>
        <v>0.63408930939121866</v>
      </c>
      <c r="C16" s="22">
        <f>Summary!F20</f>
        <v>334761.11</v>
      </c>
      <c r="D16" s="22">
        <f>Summary!E20</f>
        <v>527940</v>
      </c>
    </row>
    <row r="17" spans="1:4" x14ac:dyDescent="0.2">
      <c r="A17" t="s">
        <v>434</v>
      </c>
      <c r="B17" s="38">
        <f t="shared" si="1"/>
        <v>0.56508483965014566</v>
      </c>
      <c r="C17" s="22">
        <f>Summary!F21</f>
        <v>19382.409999999996</v>
      </c>
      <c r="D17" s="22">
        <f>Summary!E21</f>
        <v>34300</v>
      </c>
    </row>
    <row r="18" spans="1:4" x14ac:dyDescent="0.2">
      <c r="A18" t="s">
        <v>403</v>
      </c>
      <c r="B18" s="38">
        <f t="shared" si="1"/>
        <v>0.59676372638753661</v>
      </c>
      <c r="C18" s="22">
        <f>Summary!F24</f>
        <v>612876.34700000007</v>
      </c>
      <c r="D18" s="22">
        <f>Summary!E24</f>
        <v>1027000</v>
      </c>
    </row>
    <row r="19" spans="1:4" x14ac:dyDescent="0.2">
      <c r="A19" t="s">
        <v>404</v>
      </c>
      <c r="B19" s="38">
        <f t="shared" si="1"/>
        <v>0.65642725642070932</v>
      </c>
      <c r="C19" s="22">
        <f>Summary!F26</f>
        <v>805108.02999999991</v>
      </c>
      <c r="D19" s="22">
        <f>Summary!E26</f>
        <v>1226500</v>
      </c>
    </row>
    <row r="20" spans="1:4" x14ac:dyDescent="0.2">
      <c r="A20" t="s">
        <v>435</v>
      </c>
      <c r="B20" s="38">
        <f t="shared" si="1"/>
        <v>0.68137338908952649</v>
      </c>
      <c r="C20" s="22">
        <f>Summary!F29</f>
        <v>1792352.6999999995</v>
      </c>
      <c r="D20" s="22">
        <f>Summary!E29</f>
        <v>2630500</v>
      </c>
    </row>
    <row r="21" spans="1:4" x14ac:dyDescent="0.2">
      <c r="A21" t="s">
        <v>436</v>
      </c>
      <c r="B21" s="38">
        <f t="shared" si="1"/>
        <v>0.67579628099173561</v>
      </c>
      <c r="C21" s="22">
        <f>Summary!F30</f>
        <v>16354.27</v>
      </c>
      <c r="D21" s="22">
        <f>Summary!E30</f>
        <v>24200</v>
      </c>
    </row>
    <row r="22" spans="1:4" x14ac:dyDescent="0.2">
      <c r="A22" t="s">
        <v>437</v>
      </c>
      <c r="B22" s="38">
        <f t="shared" si="1"/>
        <v>0.67077321166286452</v>
      </c>
      <c r="C22" s="22">
        <f>Summary!F31</f>
        <v>858562.88000000012</v>
      </c>
      <c r="D22" s="22">
        <f>Summary!E31</f>
        <v>1279960</v>
      </c>
    </row>
    <row r="23" spans="1:4" x14ac:dyDescent="0.2">
      <c r="A23" t="s">
        <v>409</v>
      </c>
      <c r="B23" s="38">
        <f t="shared" si="1"/>
        <v>0.81824495238095241</v>
      </c>
      <c r="C23" s="22">
        <f>Summary!F32</f>
        <v>85915.72</v>
      </c>
      <c r="D23" s="22">
        <f>Summary!E32</f>
        <v>105000</v>
      </c>
    </row>
    <row r="24" spans="1:4" x14ac:dyDescent="0.2">
      <c r="A24" t="s">
        <v>438</v>
      </c>
      <c r="B24" s="38">
        <v>0</v>
      </c>
      <c r="C24" s="22">
        <v>0</v>
      </c>
      <c r="D24" s="22">
        <v>0</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F39" sqref="F39:F40"/>
    </sheetView>
  </sheetViews>
  <sheetFormatPr defaultRowHeight="12.75" x14ac:dyDescent="0.2"/>
  <sheetData/>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zoomScaleNormal="100" workbookViewId="0">
      <selection activeCell="F20" sqref="F20"/>
    </sheetView>
  </sheetViews>
  <sheetFormatPr defaultRowHeight="12.75" x14ac:dyDescent="0.2"/>
  <sheetData/>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Summary</vt:lpstr>
      <vt:lpstr>Revenues</vt:lpstr>
      <vt:lpstr>Expenditures </vt:lpstr>
      <vt:lpstr>Data</vt:lpstr>
      <vt:lpstr>Revenue %</vt:lpstr>
      <vt:lpstr>Expense %</vt:lpstr>
      <vt:lpstr>'Expenditures '!Print_Titles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Bontoft</dc:creator>
  <cp:lastModifiedBy>Breanna Andrews</cp:lastModifiedBy>
  <cp:lastPrinted>2024-05-15T21:41:51Z</cp:lastPrinted>
  <dcterms:created xsi:type="dcterms:W3CDTF">2014-03-11T14:26:59Z</dcterms:created>
  <dcterms:modified xsi:type="dcterms:W3CDTF">2024-05-16T21:58:00Z</dcterms:modified>
</cp:coreProperties>
</file>