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Finance_Licensing\Budget Information\P&amp;R Budgets\FY 2024\Adjustments\"/>
    </mc:Choice>
  </mc:AlternateContent>
  <xr:revisionPtr revIDLastSave="0" documentId="13_ncr:1_{E6AC50C7-26E5-48AC-A7A1-192E46F7DD2D}" xr6:coauthVersionLast="47" xr6:coauthVersionMax="47" xr10:uidLastSave="{00000000-0000-0000-0000-000000000000}"/>
  <bookViews>
    <workbookView xWindow="600" yWindow="435" windowWidth="27360" windowHeight="15000" xr2:uid="{00000000-000D-0000-FFFF-FFFF00000000}"/>
  </bookViews>
  <sheets>
    <sheet name="FY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7" i="1" l="1"/>
  <c r="U49" i="1" l="1"/>
  <c r="G51" i="1" l="1"/>
  <c r="F98" i="1"/>
  <c r="F18" i="1" s="1"/>
  <c r="F107" i="1"/>
  <c r="F19" i="1" s="1"/>
  <c r="F111" i="1"/>
  <c r="G110" i="1"/>
  <c r="G109" i="1"/>
  <c r="G102" i="1"/>
  <c r="G103" i="1"/>
  <c r="G104" i="1"/>
  <c r="G105" i="1"/>
  <c r="G106" i="1"/>
  <c r="G101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83" i="1"/>
  <c r="G79" i="1"/>
  <c r="G76" i="1"/>
  <c r="G77" i="1"/>
  <c r="G78" i="1"/>
  <c r="G75" i="1"/>
  <c r="F80" i="1"/>
  <c r="F17" i="1" s="1"/>
  <c r="F66" i="1"/>
  <c r="F12" i="1" s="1"/>
  <c r="F42" i="1"/>
  <c r="F11" i="1" s="1"/>
  <c r="F32" i="1"/>
  <c r="F9" i="1"/>
  <c r="F10" i="1"/>
  <c r="F68" i="1" l="1"/>
  <c r="F112" i="1"/>
  <c r="F20" i="1"/>
  <c r="F21" i="1"/>
  <c r="F13" i="1"/>
  <c r="F113" i="1" l="1"/>
  <c r="T53" i="1"/>
  <c r="L107" i="1"/>
  <c r="T105" i="1"/>
  <c r="V105" i="1" s="1"/>
  <c r="D107" i="1"/>
  <c r="G46" i="1"/>
  <c r="U105" i="1" l="1"/>
  <c r="C111" i="1"/>
  <c r="I111" i="1"/>
  <c r="J111" i="1"/>
  <c r="K111" i="1"/>
  <c r="L111" i="1"/>
  <c r="M111" i="1"/>
  <c r="N111" i="1"/>
  <c r="O111" i="1"/>
  <c r="P111" i="1"/>
  <c r="Q111" i="1"/>
  <c r="R111" i="1"/>
  <c r="S111" i="1"/>
  <c r="H111" i="1"/>
  <c r="K107" i="1"/>
  <c r="T106" i="1"/>
  <c r="V106" i="1" s="1"/>
  <c r="C6" i="1"/>
  <c r="U106" i="1" l="1"/>
  <c r="G71" i="1"/>
  <c r="G70" i="1"/>
  <c r="T51" i="1" l="1"/>
  <c r="T70" i="1"/>
  <c r="T103" i="1" l="1"/>
  <c r="G47" i="1" l="1"/>
  <c r="G59" i="1"/>
  <c r="G60" i="1"/>
  <c r="G61" i="1"/>
  <c r="G62" i="1"/>
  <c r="G63" i="1"/>
  <c r="G64" i="1"/>
  <c r="G65" i="1"/>
  <c r="V103" i="1"/>
  <c r="U103" i="1" l="1"/>
  <c r="T64" i="1"/>
  <c r="U64" i="1" s="1"/>
  <c r="T65" i="1" l="1"/>
  <c r="T63" i="1"/>
  <c r="T62" i="1"/>
  <c r="T61" i="1"/>
  <c r="T59" i="1"/>
  <c r="U59" i="1" s="1"/>
  <c r="T58" i="1"/>
  <c r="T57" i="1"/>
  <c r="T56" i="1"/>
  <c r="T55" i="1"/>
  <c r="T54" i="1"/>
  <c r="T52" i="1"/>
  <c r="T50" i="1"/>
  <c r="T47" i="1"/>
  <c r="T45" i="1"/>
  <c r="U47" i="1" l="1"/>
  <c r="U63" i="1"/>
  <c r="U62" i="1"/>
  <c r="U61" i="1"/>
  <c r="G50" i="1" l="1"/>
  <c r="G52" i="1"/>
  <c r="G54" i="1"/>
  <c r="G55" i="1"/>
  <c r="G56" i="1"/>
  <c r="G57" i="1"/>
  <c r="G58" i="1"/>
  <c r="G45" i="1"/>
  <c r="G41" i="1"/>
  <c r="G40" i="1"/>
  <c r="G36" i="1"/>
  <c r="G35" i="1"/>
  <c r="G31" i="1"/>
  <c r="G27" i="1"/>
  <c r="E111" i="1"/>
  <c r="E20" i="1" s="1"/>
  <c r="E107" i="1"/>
  <c r="E98" i="1"/>
  <c r="E18" i="1" s="1"/>
  <c r="E80" i="1"/>
  <c r="E17" i="1" s="1"/>
  <c r="E66" i="1"/>
  <c r="E12" i="1" s="1"/>
  <c r="E42" i="1"/>
  <c r="E11" i="1" s="1"/>
  <c r="E37" i="1"/>
  <c r="E10" i="1" s="1"/>
  <c r="E32" i="1"/>
  <c r="C9" i="1"/>
  <c r="D9" i="1"/>
  <c r="E9" i="1"/>
  <c r="E19" i="1" l="1"/>
  <c r="E68" i="1"/>
  <c r="E112" i="1"/>
  <c r="E13" i="1"/>
  <c r="T60" i="1"/>
  <c r="U60" i="1" s="1"/>
  <c r="E113" i="1" l="1"/>
  <c r="E21" i="1"/>
  <c r="T40" i="1"/>
  <c r="I6" i="1" l="1"/>
  <c r="B80" i="1" l="1"/>
  <c r="T35" i="1"/>
  <c r="T36" i="1"/>
  <c r="T41" i="1"/>
  <c r="G6" i="1"/>
  <c r="T110" i="1" l="1"/>
  <c r="T109" i="1"/>
  <c r="S20" i="1"/>
  <c r="T102" i="1"/>
  <c r="T104" i="1"/>
  <c r="T101" i="1"/>
  <c r="S107" i="1"/>
  <c r="S19" i="1" s="1"/>
  <c r="T84" i="1"/>
  <c r="T85" i="1"/>
  <c r="T86" i="1"/>
  <c r="T87" i="1"/>
  <c r="T88" i="1"/>
  <c r="T89" i="1"/>
  <c r="V89" i="1" s="1"/>
  <c r="T90" i="1"/>
  <c r="T91" i="1"/>
  <c r="T92" i="1"/>
  <c r="T93" i="1"/>
  <c r="T94" i="1"/>
  <c r="T95" i="1"/>
  <c r="T96" i="1"/>
  <c r="T97" i="1"/>
  <c r="T83" i="1"/>
  <c r="S98" i="1"/>
  <c r="S18" i="1" s="1"/>
  <c r="T76" i="1"/>
  <c r="T77" i="1"/>
  <c r="T78" i="1"/>
  <c r="T79" i="1"/>
  <c r="V79" i="1" s="1"/>
  <c r="T75" i="1"/>
  <c r="S80" i="1"/>
  <c r="S17" i="1" s="1"/>
  <c r="S66" i="1"/>
  <c r="S12" i="1" s="1"/>
  <c r="S42" i="1"/>
  <c r="S11" i="1" s="1"/>
  <c r="S37" i="1"/>
  <c r="S10" i="1" s="1"/>
  <c r="T31" i="1"/>
  <c r="S32" i="1"/>
  <c r="T107" i="1" l="1"/>
  <c r="T80" i="1"/>
  <c r="T98" i="1"/>
  <c r="S9" i="1"/>
  <c r="S13" i="1" s="1"/>
  <c r="S112" i="1"/>
  <c r="S21" i="1"/>
  <c r="S68" i="1"/>
  <c r="S113" i="1" l="1"/>
  <c r="S23" i="1"/>
  <c r="H6" i="1"/>
  <c r="U54" i="1" l="1"/>
  <c r="T42" i="1" l="1"/>
  <c r="D19" i="1"/>
  <c r="D111" i="1" l="1"/>
  <c r="D20" i="1" s="1"/>
  <c r="D98" i="1"/>
  <c r="D18" i="1" s="1"/>
  <c r="V85" i="1"/>
  <c r="V91" i="1"/>
  <c r="V90" i="1"/>
  <c r="D80" i="1"/>
  <c r="D17" i="1" s="1"/>
  <c r="D66" i="1"/>
  <c r="D12" i="1" s="1"/>
  <c r="D42" i="1"/>
  <c r="D11" i="1" s="1"/>
  <c r="D37" i="1"/>
  <c r="D10" i="1" s="1"/>
  <c r="D32" i="1"/>
  <c r="D13" i="1" l="1"/>
  <c r="D21" i="1"/>
  <c r="D112" i="1"/>
  <c r="D68" i="1"/>
  <c r="R20" i="1"/>
  <c r="R107" i="1"/>
  <c r="R19" i="1" s="1"/>
  <c r="R98" i="1"/>
  <c r="R18" i="1" s="1"/>
  <c r="R80" i="1"/>
  <c r="R66" i="1"/>
  <c r="R12" i="1" s="1"/>
  <c r="R42" i="1"/>
  <c r="R11" i="1" s="1"/>
  <c r="R37" i="1"/>
  <c r="R10" i="1" s="1"/>
  <c r="R32" i="1"/>
  <c r="R9" i="1" s="1"/>
  <c r="T32" i="1"/>
  <c r="T27" i="1"/>
  <c r="V27" i="1" s="1"/>
  <c r="D113" i="1" l="1"/>
  <c r="R112" i="1"/>
  <c r="R17" i="1"/>
  <c r="T66" i="1"/>
  <c r="R68" i="1"/>
  <c r="R13" i="1"/>
  <c r="Q20" i="1"/>
  <c r="Q107" i="1"/>
  <c r="Q19" i="1" s="1"/>
  <c r="Q98" i="1"/>
  <c r="Q18" i="1" s="1"/>
  <c r="Q80" i="1"/>
  <c r="Q17" i="1" s="1"/>
  <c r="Q66" i="1"/>
  <c r="Q12" i="1" s="1"/>
  <c r="Q42" i="1"/>
  <c r="Q11" i="1" s="1"/>
  <c r="Q37" i="1"/>
  <c r="Q10" i="1" s="1"/>
  <c r="T37" i="1"/>
  <c r="Q32" i="1"/>
  <c r="Q9" i="1" s="1"/>
  <c r="Q68" i="1" l="1"/>
  <c r="R113" i="1"/>
  <c r="R21" i="1"/>
  <c r="R23" i="1" s="1"/>
  <c r="Q112" i="1"/>
  <c r="Q21" i="1"/>
  <c r="Q13" i="1"/>
  <c r="P20" i="1"/>
  <c r="P107" i="1"/>
  <c r="P19" i="1" s="1"/>
  <c r="P98" i="1"/>
  <c r="P18" i="1" s="1"/>
  <c r="P80" i="1"/>
  <c r="P17" i="1" s="1"/>
  <c r="P66" i="1"/>
  <c r="P12" i="1" s="1"/>
  <c r="P42" i="1"/>
  <c r="P11" i="1" s="1"/>
  <c r="P37" i="1"/>
  <c r="P10" i="1" s="1"/>
  <c r="P32" i="1"/>
  <c r="P9" i="1" s="1"/>
  <c r="Q113" i="1" l="1"/>
  <c r="P13" i="1"/>
  <c r="P112" i="1"/>
  <c r="Q23" i="1"/>
  <c r="P68" i="1"/>
  <c r="P21" i="1"/>
  <c r="O42" i="1"/>
  <c r="O11" i="1" s="1"/>
  <c r="O32" i="1"/>
  <c r="O9" i="1" s="1"/>
  <c r="O20" i="1"/>
  <c r="O107" i="1"/>
  <c r="O19" i="1" s="1"/>
  <c r="O98" i="1"/>
  <c r="O18" i="1" s="1"/>
  <c r="O80" i="1"/>
  <c r="O17" i="1" s="1"/>
  <c r="O66" i="1"/>
  <c r="O12" i="1" s="1"/>
  <c r="O37" i="1"/>
  <c r="O10" i="1" s="1"/>
  <c r="P113" i="1" l="1"/>
  <c r="P23" i="1"/>
  <c r="O13" i="1"/>
  <c r="O21" i="1"/>
  <c r="O112" i="1"/>
  <c r="O68" i="1"/>
  <c r="U85" i="1"/>
  <c r="U89" i="1"/>
  <c r="N20" i="1"/>
  <c r="N107" i="1"/>
  <c r="N19" i="1" s="1"/>
  <c r="N98" i="1"/>
  <c r="N18" i="1" s="1"/>
  <c r="U88" i="1"/>
  <c r="N80" i="1"/>
  <c r="N17" i="1" s="1"/>
  <c r="N66" i="1"/>
  <c r="N12" i="1" s="1"/>
  <c r="N42" i="1"/>
  <c r="N11" i="1" s="1"/>
  <c r="M42" i="1"/>
  <c r="N37" i="1"/>
  <c r="N10" i="1" s="1"/>
  <c r="N32" i="1"/>
  <c r="N9" i="1" s="1"/>
  <c r="O113" i="1" l="1"/>
  <c r="O23" i="1"/>
  <c r="N13" i="1"/>
  <c r="N112" i="1"/>
  <c r="N68" i="1"/>
  <c r="N21" i="1"/>
  <c r="M20" i="1"/>
  <c r="M107" i="1"/>
  <c r="M19" i="1" s="1"/>
  <c r="M98" i="1"/>
  <c r="M18" i="1" s="1"/>
  <c r="M80" i="1"/>
  <c r="M66" i="1"/>
  <c r="M12" i="1" s="1"/>
  <c r="M11" i="1"/>
  <c r="M37" i="1"/>
  <c r="M10" i="1" s="1"/>
  <c r="M32" i="1"/>
  <c r="M9" i="1" s="1"/>
  <c r="N23" i="1" l="1"/>
  <c r="N113" i="1"/>
  <c r="M112" i="1"/>
  <c r="M17" i="1"/>
  <c r="M68" i="1"/>
  <c r="M13" i="1"/>
  <c r="T111" i="1"/>
  <c r="L20" i="1"/>
  <c r="L19" i="1"/>
  <c r="L98" i="1"/>
  <c r="L18" i="1" s="1"/>
  <c r="L80" i="1"/>
  <c r="L17" i="1" s="1"/>
  <c r="L66" i="1"/>
  <c r="L12" i="1" s="1"/>
  <c r="L42" i="1"/>
  <c r="L11" i="1" s="1"/>
  <c r="L37" i="1"/>
  <c r="L10" i="1" s="1"/>
  <c r="L32" i="1"/>
  <c r="L9" i="1" s="1"/>
  <c r="M113" i="1" l="1"/>
  <c r="M21" i="1"/>
  <c r="M23" i="1" s="1"/>
  <c r="L112" i="1"/>
  <c r="L68" i="1"/>
  <c r="L21" i="1"/>
  <c r="L13" i="1"/>
  <c r="K20" i="1"/>
  <c r="K19" i="1"/>
  <c r="K98" i="1"/>
  <c r="K18" i="1" s="1"/>
  <c r="K80" i="1"/>
  <c r="K66" i="1"/>
  <c r="K12" i="1" s="1"/>
  <c r="K32" i="1"/>
  <c r="K9" i="1" s="1"/>
  <c r="K42" i="1"/>
  <c r="K11" i="1" s="1"/>
  <c r="K37" i="1"/>
  <c r="K10" i="1" s="1"/>
  <c r="J37" i="1"/>
  <c r="K112" i="1" l="1"/>
  <c r="K17" i="1"/>
  <c r="K21" i="1" s="1"/>
  <c r="L113" i="1"/>
  <c r="L23" i="1"/>
  <c r="K13" i="1"/>
  <c r="K68" i="1"/>
  <c r="K23" i="1" l="1"/>
  <c r="K113" i="1"/>
  <c r="J20" i="1"/>
  <c r="J107" i="1"/>
  <c r="J19" i="1" s="1"/>
  <c r="J98" i="1"/>
  <c r="J18" i="1" s="1"/>
  <c r="J80" i="1"/>
  <c r="J17" i="1" s="1"/>
  <c r="J66" i="1"/>
  <c r="J12" i="1" s="1"/>
  <c r="J42" i="1"/>
  <c r="J11" i="1" s="1"/>
  <c r="J10" i="1"/>
  <c r="J32" i="1"/>
  <c r="J9" i="1" s="1"/>
  <c r="J13" i="1" l="1"/>
  <c r="J21" i="1"/>
  <c r="J112" i="1"/>
  <c r="J68" i="1"/>
  <c r="I20" i="1"/>
  <c r="I107" i="1"/>
  <c r="I19" i="1" s="1"/>
  <c r="I98" i="1"/>
  <c r="I18" i="1" s="1"/>
  <c r="I80" i="1"/>
  <c r="I66" i="1"/>
  <c r="I12" i="1" s="1"/>
  <c r="I42" i="1"/>
  <c r="I11" i="1" s="1"/>
  <c r="I37" i="1"/>
  <c r="I10" i="1" s="1"/>
  <c r="I32" i="1"/>
  <c r="I9" i="1" s="1"/>
  <c r="H32" i="1"/>
  <c r="J23" i="1" l="1"/>
  <c r="I17" i="1"/>
  <c r="I112" i="1"/>
  <c r="J113" i="1"/>
  <c r="T112" i="1"/>
  <c r="T68" i="1"/>
  <c r="I68" i="1"/>
  <c r="I13" i="1"/>
  <c r="T6" i="1"/>
  <c r="V6" i="1" s="1"/>
  <c r="T113" i="1" l="1"/>
  <c r="I21" i="1"/>
  <c r="I23" i="1" s="1"/>
  <c r="I113" i="1"/>
  <c r="H20" i="1"/>
  <c r="T20" i="1" s="1"/>
  <c r="H107" i="1"/>
  <c r="H98" i="1"/>
  <c r="H80" i="1"/>
  <c r="H112" i="1" s="1"/>
  <c r="H66" i="1"/>
  <c r="H42" i="1"/>
  <c r="H37" i="1"/>
  <c r="H68" i="1" l="1"/>
  <c r="H113" i="1" s="1"/>
  <c r="H10" i="1"/>
  <c r="T10" i="1" s="1"/>
  <c r="H19" i="1"/>
  <c r="T19" i="1" s="1"/>
  <c r="H18" i="1"/>
  <c r="T18" i="1" s="1"/>
  <c r="H17" i="1"/>
  <c r="T17" i="1" s="1"/>
  <c r="H12" i="1"/>
  <c r="T12" i="1" s="1"/>
  <c r="H11" i="1"/>
  <c r="T11" i="1" s="1"/>
  <c r="H9" i="1"/>
  <c r="T9" i="1" s="1"/>
  <c r="T21" i="1" l="1"/>
  <c r="T13" i="1"/>
  <c r="U91" i="1"/>
  <c r="U90" i="1"/>
  <c r="H13" i="1"/>
  <c r="H21" i="1"/>
  <c r="T23" i="1" l="1"/>
  <c r="U52" i="1"/>
  <c r="H23" i="1"/>
  <c r="U6" i="1" l="1"/>
  <c r="U27" i="1" l="1"/>
  <c r="C98" i="1"/>
  <c r="C80" i="1"/>
  <c r="G80" i="1" s="1"/>
  <c r="C66" i="1"/>
  <c r="C12" i="1" s="1"/>
  <c r="C42" i="1"/>
  <c r="C11" i="1" s="1"/>
  <c r="C37" i="1"/>
  <c r="C10" i="1" s="1"/>
  <c r="C32" i="1"/>
  <c r="C112" i="1" l="1"/>
  <c r="C17" i="1"/>
  <c r="C20" i="1"/>
  <c r="C19" i="1"/>
  <c r="C18" i="1"/>
  <c r="C13" i="1"/>
  <c r="U96" i="1"/>
  <c r="V96" i="1"/>
  <c r="U92" i="1"/>
  <c r="V92" i="1"/>
  <c r="V84" i="1"/>
  <c r="U84" i="1"/>
  <c r="U95" i="1"/>
  <c r="V95" i="1"/>
  <c r="U109" i="1"/>
  <c r="V109" i="1"/>
  <c r="U101" i="1"/>
  <c r="V101" i="1"/>
  <c r="V94" i="1"/>
  <c r="U94" i="1"/>
  <c r="U87" i="1"/>
  <c r="V87" i="1"/>
  <c r="U104" i="1"/>
  <c r="V110" i="1"/>
  <c r="U110" i="1"/>
  <c r="V88" i="1"/>
  <c r="V83" i="1"/>
  <c r="U83" i="1"/>
  <c r="U97" i="1"/>
  <c r="V97" i="1"/>
  <c r="U93" i="1"/>
  <c r="V93" i="1"/>
  <c r="U86" i="1"/>
  <c r="V86" i="1"/>
  <c r="U102" i="1"/>
  <c r="V102" i="1"/>
  <c r="C68" i="1"/>
  <c r="B37" i="1"/>
  <c r="B32" i="1"/>
  <c r="C21" i="1" l="1"/>
  <c r="U36" i="1"/>
  <c r="C113" i="1"/>
  <c r="G32" i="1"/>
  <c r="U35" i="1"/>
  <c r="G37" i="1"/>
  <c r="U37" i="1" s="1"/>
  <c r="B10" i="1"/>
  <c r="G10" i="1" s="1"/>
  <c r="U56" i="1"/>
  <c r="U31" i="1"/>
  <c r="V31" i="1"/>
  <c r="U41" i="1"/>
  <c r="U57" i="1"/>
  <c r="U75" i="1"/>
  <c r="V75" i="1"/>
  <c r="U45" i="1"/>
  <c r="U65" i="1"/>
  <c r="U55" i="1"/>
  <c r="U79" i="1"/>
  <c r="U40" i="1"/>
  <c r="V40" i="1"/>
  <c r="U58" i="1"/>
  <c r="U50" i="1"/>
  <c r="U32" i="1" l="1"/>
  <c r="U10" i="1"/>
  <c r="V32" i="1"/>
  <c r="V78" i="1"/>
  <c r="U78" i="1"/>
  <c r="U77" i="1" l="1"/>
  <c r="V77" i="1"/>
  <c r="B111" i="1"/>
  <c r="G111" i="1" s="1"/>
  <c r="B107" i="1"/>
  <c r="G107" i="1" s="1"/>
  <c r="B98" i="1"/>
  <c r="G98" i="1" s="1"/>
  <c r="B42" i="1"/>
  <c r="G42" i="1" s="1"/>
  <c r="B9" i="1"/>
  <c r="G9" i="1" s="1"/>
  <c r="G112" i="1" l="1"/>
  <c r="U9" i="1"/>
  <c r="B19" i="1"/>
  <c r="G19" i="1" s="1"/>
  <c r="B20" i="1"/>
  <c r="G20" i="1" s="1"/>
  <c r="B11" i="1"/>
  <c r="G11" i="1" s="1"/>
  <c r="B18" i="1"/>
  <c r="G18" i="1" s="1"/>
  <c r="B66" i="1"/>
  <c r="V9" i="1" l="1"/>
  <c r="B68" i="1"/>
  <c r="G66" i="1"/>
  <c r="G68" i="1" s="1"/>
  <c r="U98" i="1"/>
  <c r="V98" i="1"/>
  <c r="U42" i="1"/>
  <c r="V42" i="1"/>
  <c r="U107" i="1"/>
  <c r="V107" i="1"/>
  <c r="U19" i="1"/>
  <c r="V19" i="1"/>
  <c r="U11" i="1"/>
  <c r="V11" i="1"/>
  <c r="U76" i="1"/>
  <c r="V76" i="1"/>
  <c r="U111" i="1"/>
  <c r="V111" i="1"/>
  <c r="U18" i="1"/>
  <c r="V18" i="1"/>
  <c r="U20" i="1"/>
  <c r="V20" i="1"/>
  <c r="B17" i="1"/>
  <c r="G17" i="1" s="1"/>
  <c r="B12" i="1"/>
  <c r="G12" i="1" s="1"/>
  <c r="B112" i="1"/>
  <c r="G113" i="1" l="1"/>
  <c r="U80" i="1"/>
  <c r="V80" i="1"/>
  <c r="U112" i="1"/>
  <c r="V112" i="1"/>
  <c r="U66" i="1"/>
  <c r="U68" i="1"/>
  <c r="V68" i="1"/>
  <c r="B13" i="1"/>
  <c r="G13" i="1" s="1"/>
  <c r="B21" i="1"/>
  <c r="G21" i="1" s="1"/>
  <c r="U13" i="1" l="1"/>
  <c r="U21" i="1"/>
  <c r="V21" i="1"/>
  <c r="U17" i="1"/>
  <c r="V17" i="1"/>
  <c r="U12" i="1"/>
  <c r="V13" i="1" l="1"/>
</calcChain>
</file>

<file path=xl/sharedStrings.xml><?xml version="1.0" encoding="utf-8"?>
<sst xmlns="http://schemas.openxmlformats.org/spreadsheetml/2006/main" count="183" uniqueCount="147">
  <si>
    <t>HOTEL TAXES</t>
  </si>
  <si>
    <t>CHARGES FOR SERVICES</t>
  </si>
  <si>
    <t>RENTAL INCOME</t>
  </si>
  <si>
    <t>PROGRAMS &amp; LEAGUES</t>
  </si>
  <si>
    <t>PERSONNEL SERVICES</t>
  </si>
  <si>
    <t>CONTRACTUAL SERVICES</t>
  </si>
  <si>
    <t>COMMODITIES</t>
  </si>
  <si>
    <t>CAPITAL OUTLAY</t>
  </si>
  <si>
    <t>TOTAL EXPENDITURES</t>
  </si>
  <si>
    <t>REVENUES</t>
  </si>
  <si>
    <t>308.100     HOTEL MOTEL TAX</t>
  </si>
  <si>
    <t>345.100     CONCESSION FOOD</t>
  </si>
  <si>
    <t>358.100     RENTAL CIVIC CENTER</t>
  </si>
  <si>
    <t>TOTAL RENTAL INCOME</t>
  </si>
  <si>
    <t>379.100     DONATIONS</t>
  </si>
  <si>
    <t>385.109     SPORTS CAMP</t>
  </si>
  <si>
    <t>385.110     BASKETBALL - WINTER</t>
  </si>
  <si>
    <t>385.111     BASKETBALL - SPRING</t>
  </si>
  <si>
    <t>TOTAL PROGRAMS &amp; LEAGUES</t>
  </si>
  <si>
    <t>EXPENDITURES</t>
  </si>
  <si>
    <t>900.103     SALARY EXPENSE</t>
  </si>
  <si>
    <t>900.104     FICA</t>
  </si>
  <si>
    <t>900.105     INSURANCE</t>
  </si>
  <si>
    <t>900.106     RETIREMENT</t>
  </si>
  <si>
    <t>900.108     OVERTIME</t>
  </si>
  <si>
    <t>TOTAL PERSONNEL SERVICES</t>
  </si>
  <si>
    <t>900.211     TELEPHONE</t>
  </si>
  <si>
    <t>900.213     UTILITIES</t>
  </si>
  <si>
    <t>900.222     DUES &amp; SUBSCRIPTIONS</t>
  </si>
  <si>
    <t>900.224     AUDIT COSTS</t>
  </si>
  <si>
    <t>900.230     CONTRACTED SERVICES</t>
  </si>
  <si>
    <t>900.232     BANK SERVICE CHARGES</t>
  </si>
  <si>
    <t>900.236     REFUNDS</t>
  </si>
  <si>
    <t>TOTAL CONTRACTUAL SERVICES</t>
  </si>
  <si>
    <t>900.341     SUPPLIES &amp; MATERIALS</t>
  </si>
  <si>
    <t>900.343     AUTOMOBILE SUPPLIES GAS OIL</t>
  </si>
  <si>
    <t>900.399     MISCELLANEOUS EXPENSE</t>
  </si>
  <si>
    <t>TOTAL COMMODITIES</t>
  </si>
  <si>
    <t>900.457     CAPITAL OUTLAY BUILDINGS</t>
  </si>
  <si>
    <t>TOTAL CAPITAL OUTLAY</t>
  </si>
  <si>
    <t>399.100     MISC FEES</t>
  </si>
  <si>
    <t>900.231     CONTRACTED STAFF CIVIC CENTER</t>
  </si>
  <si>
    <t>Parks &amp; Recreation Budget</t>
  </si>
  <si>
    <t>Hotel Taxes</t>
  </si>
  <si>
    <t>Charges for Services</t>
  </si>
  <si>
    <t>Rental Income</t>
  </si>
  <si>
    <t>Programs &amp; Leagues</t>
  </si>
  <si>
    <t>Revenue Summary</t>
  </si>
  <si>
    <t>Total Revenues</t>
  </si>
  <si>
    <t>Expenditure Summary</t>
  </si>
  <si>
    <t>Total Expenditures</t>
  </si>
  <si>
    <t>Personnel Services</t>
  </si>
  <si>
    <t>Contractual Services</t>
  </si>
  <si>
    <t>Commodities</t>
  </si>
  <si>
    <t>Capital Outlay</t>
  </si>
  <si>
    <t>TOTAL HOTEL TAXES</t>
  </si>
  <si>
    <t>345.101     VENDING MACHINES</t>
  </si>
  <si>
    <t>TOTAL CHARGES FOR SERVICES</t>
  </si>
  <si>
    <t>TOTAL REVENUE</t>
  </si>
  <si>
    <t>Carryover Balance</t>
  </si>
  <si>
    <t>Revenues Over Expenses</t>
  </si>
  <si>
    <t>REVENUES OVER EXPENSES</t>
  </si>
  <si>
    <t>385.103     ADMISSION FEES TO CIVIC CENTER</t>
  </si>
  <si>
    <t>900.221     TRAINING</t>
  </si>
  <si>
    <t>900.220     ADVERTISING</t>
  </si>
  <si>
    <t>Original Budget</t>
  </si>
  <si>
    <t xml:space="preserve"> Current Budget</t>
  </si>
  <si>
    <t>ORIGINAL BUDGET</t>
  </si>
  <si>
    <t>CURRENT BUDGET</t>
  </si>
  <si>
    <t>358.200     RENTAL OTHER BUILDINGS</t>
  </si>
  <si>
    <t>385.108     PROGRAM SPECIAL EVENTS FEES</t>
  </si>
  <si>
    <t>900.216     MAINTENANCE &amp; REPAIR EQUIPMENT</t>
  </si>
  <si>
    <t>900.217     MAINTENANCE &amp; REPAIR AUTO &amp; TRUCK</t>
  </si>
  <si>
    <t>900.215     MAINTENANCE &amp; REPAIR BLDGS</t>
  </si>
  <si>
    <t>900.458     CAPITAL OUTLAY OTHER IMPROVEMENTS</t>
  </si>
  <si>
    <t>Budget Balance</t>
  </si>
  <si>
    <t>% of Budget</t>
  </si>
  <si>
    <t>BUDGET BALANCE</t>
  </si>
  <si>
    <t>% OF BUDGET</t>
  </si>
  <si>
    <t xml:space="preserve">Year to Date </t>
  </si>
  <si>
    <t>YEAR TO DATE</t>
  </si>
  <si>
    <t>900.214     TRAVEL</t>
  </si>
  <si>
    <t>900.218     POSTAGE</t>
  </si>
  <si>
    <t>ADJUSTMENT 2</t>
  </si>
  <si>
    <t>385.106     SOFTBALL FEES</t>
  </si>
  <si>
    <t>385.114     FLAG FOOTBALL</t>
  </si>
  <si>
    <t>380.100     INTEREST EARNED ON INVESTMENTS</t>
  </si>
  <si>
    <t>385.115     PICKLEBALL</t>
  </si>
  <si>
    <t>385.116     MENS SOCCER</t>
  </si>
  <si>
    <t>385.117     CONTRACTED PROGRAMING</t>
  </si>
  <si>
    <t>ADJUSTMENT 1 DESCRIPTIONS</t>
  </si>
  <si>
    <t>900.353     COMPUTER SOFTWARE</t>
  </si>
  <si>
    <t>385.113     VOLLEYBALL</t>
  </si>
  <si>
    <t>385.118     BONANZA</t>
  </si>
  <si>
    <t>Adjustment 1</t>
  </si>
  <si>
    <t>Adjustment 2</t>
  </si>
  <si>
    <t>ADJUSTMENT 1</t>
  </si>
  <si>
    <t>379.103     HUNTER MUSE SCHOLARSHIP</t>
  </si>
  <si>
    <t>385.102     BOY'S BASEBALL CONDITIONING</t>
  </si>
  <si>
    <t>Adjustment 3</t>
  </si>
  <si>
    <t>379.104     PROGRAM SCHOLARSHIPS</t>
  </si>
  <si>
    <t>385.100     BASEBALL CONDITIONING</t>
  </si>
  <si>
    <t>385.105     TOURNAMENTS</t>
  </si>
  <si>
    <t>900.699     CONTINGENCIES</t>
  </si>
  <si>
    <t>Allowance for unexpected expenses.</t>
  </si>
  <si>
    <t>Allowance for additional telephone expenses.</t>
  </si>
  <si>
    <t>Allowance for Civic Center rental advertising.</t>
  </si>
  <si>
    <t>Allowance for additional postage for advertising.</t>
  </si>
  <si>
    <t>900.424     CONTRIBUTIONS</t>
  </si>
  <si>
    <t>Adjustment 4</t>
  </si>
  <si>
    <t>ADJUSTMENT      3</t>
  </si>
  <si>
    <t>ADJUSTMENT       4</t>
  </si>
  <si>
    <t>Adjustment #1</t>
  </si>
  <si>
    <t>382.100     REFUNDS</t>
  </si>
  <si>
    <t>383.100     SALE OF FIXED ASSETS</t>
  </si>
  <si>
    <t>July         2023</t>
  </si>
  <si>
    <t>August 2023</t>
  </si>
  <si>
    <t>September 2023</t>
  </si>
  <si>
    <t>October 2023</t>
  </si>
  <si>
    <t>November 2023</t>
  </si>
  <si>
    <t>December  2023</t>
  </si>
  <si>
    <t>January       2024</t>
  </si>
  <si>
    <t>February      2024</t>
  </si>
  <si>
    <t>March      2024</t>
  </si>
  <si>
    <t>April        2024</t>
  </si>
  <si>
    <t>June        2024</t>
  </si>
  <si>
    <t>May         2024</t>
  </si>
  <si>
    <t>May          2024</t>
  </si>
  <si>
    <t>FY 2023-2024</t>
  </si>
  <si>
    <t>FY23 Fund Balance brought forward into FY24 (Cash Balance at 6/30/2023)</t>
  </si>
  <si>
    <t xml:space="preserve">Additional alottment for higher tracking collections </t>
  </si>
  <si>
    <t>Account for significant interest increase</t>
  </si>
  <si>
    <t xml:space="preserve">No winter basketball? </t>
  </si>
  <si>
    <t xml:space="preserve">Higher tracking collections </t>
  </si>
  <si>
    <t xml:space="preserve">Account for admissions </t>
  </si>
  <si>
    <t xml:space="preserve">Account for higher tracking expense thru July </t>
  </si>
  <si>
    <t xml:space="preserve">Account/Placeholder for surplus revenues </t>
  </si>
  <si>
    <t xml:space="preserve">Allowance for additional software </t>
  </si>
  <si>
    <t xml:space="preserve">Additional supplies </t>
  </si>
  <si>
    <t xml:space="preserve">Allowance for additional coaching services </t>
  </si>
  <si>
    <t xml:space="preserve">Additional funds for monthly contracts </t>
  </si>
  <si>
    <t xml:space="preserve">Additional funds for director trainings </t>
  </si>
  <si>
    <t xml:space="preserve">Additional funds for director training travel </t>
  </si>
  <si>
    <t>Allowance for additional utilities expenses (Marcus Fields?)</t>
  </si>
  <si>
    <t>Allowance for additional building repairs (CC &amp; MF)</t>
  </si>
  <si>
    <t>Allowance for additional equipment repairs (CC &amp; MF)</t>
  </si>
  <si>
    <t xml:space="preserve">Allowance for Miscellaneous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</si>
</sst>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19" fillId="0" borderId="0" xfId="0" applyFont="1"/>
    <xf numFmtId="0" fontId="18" fillId="0" borderId="0" xfId="0" applyFont="1" applyAlignment="1">
      <alignment horizontal="center"/>
    </xf>
    <xf numFmtId="164" fontId="18" fillId="0" borderId="0" xfId="42" applyNumberFormat="1" applyFont="1" applyAlignment="1">
      <alignment horizontal="center"/>
    </xf>
    <xf numFmtId="43" fontId="19" fillId="0" borderId="0" xfId="42" applyFont="1" applyFill="1"/>
    <xf numFmtId="164" fontId="19" fillId="0" borderId="0" xfId="42" applyNumberFormat="1" applyFont="1"/>
    <xf numFmtId="164" fontId="19" fillId="0" borderId="0" xfId="42" applyNumberFormat="1" applyFont="1" applyFill="1"/>
    <xf numFmtId="9" fontId="19" fillId="0" borderId="0" xfId="43" applyFont="1"/>
    <xf numFmtId="0" fontId="19" fillId="0" borderId="11" xfId="0" applyFont="1" applyBorder="1"/>
    <xf numFmtId="164" fontId="20" fillId="0" borderId="11" xfId="42" applyNumberFormat="1" applyFont="1" applyFill="1" applyBorder="1" applyAlignment="1">
      <alignment horizontal="center" wrapText="1"/>
    </xf>
    <xf numFmtId="43" fontId="20" fillId="0" borderId="11" xfId="42" applyFont="1" applyFill="1" applyBorder="1" applyAlignment="1">
      <alignment horizontal="center" wrapText="1"/>
    </xf>
    <xf numFmtId="164" fontId="20" fillId="0" borderId="11" xfId="42" applyNumberFormat="1" applyFont="1" applyBorder="1" applyAlignment="1">
      <alignment horizontal="center" wrapText="1"/>
    </xf>
    <xf numFmtId="49" fontId="20" fillId="0" borderId="11" xfId="42" applyNumberFormat="1" applyFont="1" applyFill="1" applyBorder="1" applyAlignment="1">
      <alignment horizontal="center" wrapText="1"/>
    </xf>
    <xf numFmtId="49" fontId="20" fillId="0" borderId="11" xfId="42" applyNumberFormat="1" applyFont="1" applyBorder="1" applyAlignment="1">
      <alignment horizontal="center" wrapText="1"/>
    </xf>
    <xf numFmtId="9" fontId="20" fillId="0" borderId="11" xfId="43" applyFont="1" applyBorder="1" applyAlignment="1">
      <alignment horizontal="center" wrapText="1"/>
    </xf>
    <xf numFmtId="0" fontId="21" fillId="0" borderId="0" xfId="0" applyFont="1"/>
    <xf numFmtId="164" fontId="20" fillId="0" borderId="0" xfId="42" applyNumberFormat="1" applyFont="1" applyFill="1" applyBorder="1" applyAlignment="1">
      <alignment horizontal="center"/>
    </xf>
    <xf numFmtId="164" fontId="21" fillId="0" borderId="0" xfId="42" applyNumberFormat="1" applyFont="1" applyBorder="1"/>
    <xf numFmtId="164" fontId="21" fillId="0" borderId="0" xfId="42" applyNumberFormat="1" applyFont="1" applyFill="1"/>
    <xf numFmtId="164" fontId="21" fillId="0" borderId="0" xfId="42" applyNumberFormat="1" applyFont="1"/>
    <xf numFmtId="164" fontId="20" fillId="0" borderId="0" xfId="42" applyNumberFormat="1" applyFont="1" applyBorder="1"/>
    <xf numFmtId="0" fontId="20" fillId="0" borderId="0" xfId="0" applyFont="1"/>
    <xf numFmtId="164" fontId="19" fillId="0" borderId="0" xfId="42" applyNumberFormat="1" applyFont="1" applyBorder="1"/>
    <xf numFmtId="0" fontId="20" fillId="0" borderId="14" xfId="0" applyFont="1" applyBorder="1"/>
    <xf numFmtId="164" fontId="20" fillId="0" borderId="14" xfId="42" applyNumberFormat="1" applyFont="1" applyFill="1" applyBorder="1"/>
    <xf numFmtId="164" fontId="22" fillId="0" borderId="14" xfId="42" applyNumberFormat="1" applyFont="1" applyFill="1" applyBorder="1"/>
    <xf numFmtId="164" fontId="20" fillId="0" borderId="14" xfId="42" applyNumberFormat="1" applyFont="1" applyBorder="1"/>
    <xf numFmtId="9" fontId="20" fillId="0" borderId="14" xfId="43" applyFont="1" applyBorder="1"/>
    <xf numFmtId="0" fontId="20" fillId="0" borderId="11" xfId="0" applyFont="1" applyBorder="1"/>
    <xf numFmtId="164" fontId="23" fillId="0" borderId="11" xfId="42" applyNumberFormat="1" applyFont="1" applyFill="1" applyBorder="1"/>
    <xf numFmtId="43" fontId="19" fillId="0" borderId="11" xfId="42" applyFont="1" applyFill="1" applyBorder="1"/>
    <xf numFmtId="164" fontId="19" fillId="0" borderId="11" xfId="42" applyNumberFormat="1" applyFont="1" applyBorder="1"/>
    <xf numFmtId="164" fontId="19" fillId="0" borderId="11" xfId="42" applyNumberFormat="1" applyFont="1" applyFill="1" applyBorder="1"/>
    <xf numFmtId="9" fontId="19" fillId="0" borderId="0" xfId="43" applyFont="1" applyBorder="1"/>
    <xf numFmtId="164" fontId="19" fillId="0" borderId="0" xfId="42" applyNumberFormat="1" applyFont="1" applyFill="1" applyBorder="1"/>
    <xf numFmtId="9" fontId="21" fillId="0" borderId="13" xfId="43" applyFont="1" applyBorder="1"/>
    <xf numFmtId="9" fontId="21" fillId="0" borderId="0" xfId="43" applyFont="1" applyBorder="1"/>
    <xf numFmtId="9" fontId="21" fillId="0" borderId="11" xfId="43" applyFont="1" applyBorder="1"/>
    <xf numFmtId="9" fontId="20" fillId="0" borderId="11" xfId="43" applyFont="1" applyBorder="1"/>
    <xf numFmtId="164" fontId="20" fillId="0" borderId="0" xfId="42" applyNumberFormat="1" applyFont="1" applyFill="1" applyBorder="1"/>
    <xf numFmtId="0" fontId="20" fillId="0" borderId="12" xfId="0" applyFont="1" applyBorder="1"/>
    <xf numFmtId="164" fontId="20" fillId="0" borderId="12" xfId="42" applyNumberFormat="1" applyFont="1" applyFill="1" applyBorder="1"/>
    <xf numFmtId="43" fontId="19" fillId="0" borderId="12" xfId="42" applyFont="1" applyFill="1" applyBorder="1"/>
    <xf numFmtId="164" fontId="19" fillId="0" borderId="12" xfId="42" applyNumberFormat="1" applyFont="1" applyBorder="1"/>
    <xf numFmtId="164" fontId="20" fillId="0" borderId="12" xfId="42" applyNumberFormat="1" applyFont="1" applyBorder="1"/>
    <xf numFmtId="9" fontId="19" fillId="0" borderId="12" xfId="43" applyFont="1" applyBorder="1"/>
    <xf numFmtId="0" fontId="19" fillId="0" borderId="10" xfId="0" applyFont="1" applyBorder="1"/>
    <xf numFmtId="164" fontId="19" fillId="0" borderId="10" xfId="42" applyNumberFormat="1" applyFont="1" applyFill="1" applyBorder="1"/>
    <xf numFmtId="164" fontId="19" fillId="0" borderId="10" xfId="42" applyNumberFormat="1" applyFont="1" applyBorder="1"/>
    <xf numFmtId="164" fontId="19" fillId="0" borderId="17" xfId="42" applyNumberFormat="1" applyFont="1" applyBorder="1"/>
    <xf numFmtId="9" fontId="21" fillId="0" borderId="10" xfId="43" applyFont="1" applyBorder="1"/>
    <xf numFmtId="164" fontId="20" fillId="0" borderId="0" xfId="42" applyNumberFormat="1" applyFont="1" applyFill="1"/>
    <xf numFmtId="164" fontId="20" fillId="0" borderId="0" xfId="42" applyNumberFormat="1" applyFont="1"/>
    <xf numFmtId="164" fontId="20" fillId="0" borderId="13" xfId="42" applyNumberFormat="1" applyFont="1" applyBorder="1"/>
    <xf numFmtId="9" fontId="20" fillId="0" borderId="0" xfId="43" applyFont="1" applyBorder="1"/>
    <xf numFmtId="9" fontId="20" fillId="0" borderId="13" xfId="43" applyFont="1" applyBorder="1"/>
    <xf numFmtId="0" fontId="24" fillId="0" borderId="14" xfId="0" applyFont="1" applyBorder="1"/>
    <xf numFmtId="164" fontId="24" fillId="0" borderId="14" xfId="42" applyNumberFormat="1" applyFont="1" applyFill="1" applyBorder="1"/>
    <xf numFmtId="164" fontId="24" fillId="0" borderId="14" xfId="42" applyNumberFormat="1" applyFont="1" applyBorder="1"/>
    <xf numFmtId="9" fontId="24" fillId="0" borderId="14" xfId="43" applyFont="1" applyBorder="1"/>
    <xf numFmtId="164" fontId="20" fillId="0" borderId="0" xfId="42" applyNumberFormat="1" applyFont="1" applyFill="1" applyAlignment="1">
      <alignment horizontal="center" wrapText="1"/>
    </xf>
    <xf numFmtId="43" fontId="20" fillId="0" borderId="0" xfId="42" applyFont="1" applyFill="1" applyAlignment="1">
      <alignment horizontal="center" wrapText="1"/>
    </xf>
    <xf numFmtId="164" fontId="20" fillId="0" borderId="0" xfId="42" applyNumberFormat="1" applyFont="1" applyAlignment="1">
      <alignment horizontal="center" wrapText="1"/>
    </xf>
    <xf numFmtId="9" fontId="19" fillId="0" borderId="10" xfId="43" applyFont="1" applyBorder="1"/>
    <xf numFmtId="9" fontId="19" fillId="0" borderId="16" xfId="43" applyFont="1" applyBorder="1"/>
    <xf numFmtId="0" fontId="24" fillId="0" borderId="12" xfId="0" applyFont="1" applyBorder="1"/>
    <xf numFmtId="164" fontId="24" fillId="0" borderId="12" xfId="42" applyNumberFormat="1" applyFont="1" applyFill="1" applyBorder="1"/>
    <xf numFmtId="164" fontId="24" fillId="0" borderId="12" xfId="42" applyNumberFormat="1" applyFont="1" applyBorder="1"/>
    <xf numFmtId="0" fontId="0" fillId="0" borderId="10" xfId="0" applyBorder="1"/>
    <xf numFmtId="0" fontId="24" fillId="0" borderId="11" xfId="0" applyFont="1" applyBorder="1"/>
    <xf numFmtId="9" fontId="21" fillId="0" borderId="15" xfId="43" applyFont="1" applyBorder="1"/>
    <xf numFmtId="164" fontId="19" fillId="33" borderId="0" xfId="42" applyNumberFormat="1" applyFont="1" applyFill="1"/>
    <xf numFmtId="43" fontId="19" fillId="33" borderId="0" xfId="42" applyFont="1" applyFill="1"/>
    <xf numFmtId="164" fontId="19" fillId="33" borderId="10" xfId="42" applyNumberFormat="1" applyFont="1" applyFill="1" applyBorder="1"/>
    <xf numFmtId="164" fontId="19" fillId="33" borderId="15" xfId="42" applyNumberFormat="1" applyFont="1" applyFill="1" applyBorder="1"/>
    <xf numFmtId="164" fontId="25" fillId="33" borderId="10" xfId="42" applyNumberFormat="1" applyFont="1" applyFill="1" applyBorder="1"/>
    <xf numFmtId="9" fontId="20" fillId="0" borderId="0" xfId="43" applyFont="1" applyBorder="1" applyAlignment="1">
      <alignment horizontal="center" wrapText="1"/>
    </xf>
    <xf numFmtId="0" fontId="26" fillId="0" borderId="0" xfId="0" applyFont="1"/>
    <xf numFmtId="164" fontId="21" fillId="33" borderId="0" xfId="42" applyNumberFormat="1" applyFont="1" applyFill="1" applyBorder="1" applyAlignment="1">
      <alignment horizontal="center"/>
    </xf>
    <xf numFmtId="43" fontId="20" fillId="33" borderId="0" xfId="42" applyFont="1" applyFill="1" applyBorder="1" applyAlignment="1">
      <alignment horizontal="center"/>
    </xf>
    <xf numFmtId="164" fontId="19" fillId="33" borderId="0" xfId="42" applyNumberFormat="1" applyFont="1" applyFill="1" applyBorder="1"/>
    <xf numFmtId="164" fontId="19" fillId="33" borderId="13" xfId="42" applyNumberFormat="1" applyFont="1" applyFill="1" applyBorder="1"/>
    <xf numFmtId="164" fontId="20" fillId="33" borderId="0" xfId="42" applyNumberFormat="1" applyFont="1" applyFill="1"/>
    <xf numFmtId="0" fontId="27" fillId="33" borderId="16" xfId="0" applyFont="1" applyFill="1" applyBorder="1" applyAlignment="1">
      <alignment wrapText="1"/>
    </xf>
    <xf numFmtId="0" fontId="26" fillId="33" borderId="18" xfId="0" applyFont="1" applyFill="1" applyBorder="1"/>
    <xf numFmtId="0" fontId="27" fillId="33" borderId="18" xfId="0" applyFont="1" applyFill="1" applyBorder="1"/>
    <xf numFmtId="0" fontId="26" fillId="33" borderId="19" xfId="0" applyFont="1" applyFill="1" applyBorder="1"/>
    <xf numFmtId="0" fontId="26" fillId="33" borderId="16" xfId="0" applyFont="1" applyFill="1" applyBorder="1"/>
    <xf numFmtId="0" fontId="27" fillId="33" borderId="19" xfId="0" applyFont="1" applyFill="1" applyBorder="1"/>
    <xf numFmtId="0" fontId="0" fillId="0" borderId="14" xfId="0" applyBorder="1"/>
    <xf numFmtId="164" fontId="19" fillId="34" borderId="10" xfId="42" applyNumberFormat="1" applyFont="1" applyFill="1" applyBorder="1"/>
    <xf numFmtId="164" fontId="24" fillId="33" borderId="10" xfId="42" applyNumberFormat="1" applyFont="1" applyFill="1" applyBorder="1"/>
    <xf numFmtId="164" fontId="24" fillId="0" borderId="10" xfId="42" applyNumberFormat="1" applyFont="1" applyBorder="1"/>
    <xf numFmtId="9" fontId="24" fillId="0" borderId="10" xfId="43" applyFont="1" applyBorder="1"/>
    <xf numFmtId="164" fontId="1" fillId="0" borderId="10" xfId="42" applyNumberFormat="1" applyFont="1" applyFill="1" applyBorder="1"/>
    <xf numFmtId="43" fontId="19" fillId="33" borderId="10" xfId="42" applyFont="1" applyFill="1" applyBorder="1"/>
    <xf numFmtId="164" fontId="28" fillId="33" borderId="10" xfId="42" applyNumberFormat="1" applyFont="1" applyFill="1" applyBorder="1"/>
    <xf numFmtId="43" fontId="20" fillId="0" borderId="0" xfId="42" applyFont="1" applyFill="1" applyBorder="1" applyAlignment="1">
      <alignment horizontal="center" wrapText="1"/>
    </xf>
    <xf numFmtId="0" fontId="27" fillId="33" borderId="16" xfId="0" applyFont="1" applyFill="1" applyBorder="1"/>
    <xf numFmtId="0" fontId="24" fillId="0" borderId="13" xfId="0" applyFont="1" applyBorder="1"/>
    <xf numFmtId="164" fontId="24" fillId="0" borderId="13" xfId="42" applyNumberFormat="1" applyFont="1" applyFill="1" applyBorder="1"/>
    <xf numFmtId="0" fontId="0" fillId="0" borderId="19" xfId="0" applyBorder="1"/>
    <xf numFmtId="164" fontId="19" fillId="0" borderId="19" xfId="42" applyNumberFormat="1" applyFont="1" applyFill="1" applyBorder="1"/>
    <xf numFmtId="164" fontId="19" fillId="33" borderId="19" xfId="42" applyNumberFormat="1" applyFont="1" applyFill="1" applyBorder="1"/>
    <xf numFmtId="164" fontId="19" fillId="34" borderId="19" xfId="42" applyNumberFormat="1" applyFont="1" applyFill="1" applyBorder="1"/>
    <xf numFmtId="164" fontId="24" fillId="0" borderId="13" xfId="42" applyNumberFormat="1" applyFont="1" applyBorder="1"/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164" fontId="1" fillId="33" borderId="10" xfId="42" applyNumberFormat="1" applyFont="1" applyFill="1" applyBorder="1"/>
    <xf numFmtId="164" fontId="1" fillId="0" borderId="10" xfId="42" applyNumberFormat="1" applyFont="1" applyBorder="1"/>
    <xf numFmtId="0" fontId="1" fillId="0" borderId="0" xfId="0" applyFont="1"/>
    <xf numFmtId="164" fontId="1" fillId="0" borderId="10" xfId="42" applyNumberFormat="1" applyFont="1" applyFill="1" applyBorder="1" applyAlignment="1">
      <alignment horizontal="right"/>
    </xf>
    <xf numFmtId="0" fontId="27" fillId="33" borderId="10" xfId="0" applyFont="1" applyFill="1" applyBorder="1" applyAlignment="1">
      <alignment wrapText="1"/>
    </xf>
    <xf numFmtId="0" fontId="27" fillId="33" borderId="10" xfId="0" applyFont="1" applyFill="1" applyBorder="1"/>
    <xf numFmtId="0" fontId="26" fillId="33" borderId="10" xfId="0" applyFont="1" applyFill="1" applyBorder="1"/>
    <xf numFmtId="9" fontId="19" fillId="0" borderId="11" xfId="43" applyFont="1" applyBorder="1"/>
    <xf numFmtId="164" fontId="19" fillId="0" borderId="19" xfId="42" applyNumberFormat="1" applyFont="1" applyBorder="1"/>
    <xf numFmtId="9" fontId="21" fillId="0" borderId="19" xfId="43" applyFont="1" applyBorder="1"/>
    <xf numFmtId="9" fontId="24" fillId="0" borderId="13" xfId="43" applyFont="1" applyBorder="1"/>
    <xf numFmtId="0" fontId="27" fillId="33" borderId="10" xfId="0" applyFont="1" applyFill="1" applyBorder="1" applyAlignment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4"/>
  <sheetViews>
    <sheetView tabSelected="1" zoomScaleNormal="100" workbookViewId="0">
      <pane xSplit="3" ySplit="5" topLeftCell="G21" activePane="bottomRight" state="frozen"/>
      <selection pane="topRight" activeCell="D1" sqref="D1"/>
      <selection pane="bottomLeft" activeCell="A6" sqref="A6"/>
      <selection pane="bottomRight" activeCell="G113" sqref="G113"/>
    </sheetView>
  </sheetViews>
  <sheetFormatPr defaultColWidth="11.28515625" defaultRowHeight="15" x14ac:dyDescent="0.25"/>
  <cols>
    <col min="1" max="1" width="45.42578125" style="1" customWidth="1"/>
    <col min="2" max="2" width="10.85546875" style="5" customWidth="1"/>
    <col min="3" max="3" width="13.5703125" style="4" customWidth="1"/>
    <col min="4" max="4" width="14.7109375" style="4" hidden="1" customWidth="1"/>
    <col min="5" max="6" width="15" style="4" hidden="1" customWidth="1"/>
    <col min="7" max="7" width="13" style="5" customWidth="1"/>
    <col min="8" max="8" width="11.28515625" style="6" customWidth="1"/>
    <col min="9" max="9" width="10.5703125" style="5" hidden="1" customWidth="1"/>
    <col min="10" max="19" width="11.42578125" style="5" hidden="1" customWidth="1"/>
    <col min="20" max="20" width="11.28515625" style="5" customWidth="1"/>
    <col min="21" max="21" width="13" style="5" customWidth="1"/>
    <col min="22" max="22" width="9" style="7" customWidth="1"/>
    <col min="23" max="23" width="43.42578125" style="77" bestFit="1" customWidth="1"/>
    <col min="24" max="16384" width="11.28515625" style="1"/>
  </cols>
  <sheetData>
    <row r="1" spans="1:23" ht="21" x14ac:dyDescent="0.35">
      <c r="A1" s="106" t="s">
        <v>128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21" x14ac:dyDescent="0.35">
      <c r="A2" s="106" t="s">
        <v>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21" x14ac:dyDescent="0.35">
      <c r="A3" s="107" t="s">
        <v>112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21" x14ac:dyDescent="0.35">
      <c r="A4" s="2"/>
      <c r="B4" s="3"/>
    </row>
    <row r="5" spans="1:23" ht="30" x14ac:dyDescent="0.25">
      <c r="A5" s="8"/>
      <c r="B5" s="9" t="s">
        <v>65</v>
      </c>
      <c r="C5" s="10" t="s">
        <v>94</v>
      </c>
      <c r="D5" s="10" t="s">
        <v>95</v>
      </c>
      <c r="E5" s="10" t="s">
        <v>99</v>
      </c>
      <c r="F5" s="10" t="s">
        <v>109</v>
      </c>
      <c r="G5" s="11" t="s">
        <v>66</v>
      </c>
      <c r="H5" s="12" t="s">
        <v>115</v>
      </c>
      <c r="I5" s="13" t="s">
        <v>116</v>
      </c>
      <c r="J5" s="13" t="s">
        <v>117</v>
      </c>
      <c r="K5" s="13" t="s">
        <v>118</v>
      </c>
      <c r="L5" s="13" t="s">
        <v>119</v>
      </c>
      <c r="M5" s="13" t="s">
        <v>120</v>
      </c>
      <c r="N5" s="13" t="s">
        <v>121</v>
      </c>
      <c r="O5" s="13" t="s">
        <v>122</v>
      </c>
      <c r="P5" s="13" t="s">
        <v>123</v>
      </c>
      <c r="Q5" s="13" t="s">
        <v>124</v>
      </c>
      <c r="R5" s="13" t="s">
        <v>126</v>
      </c>
      <c r="S5" s="13" t="s">
        <v>125</v>
      </c>
      <c r="T5" s="13" t="s">
        <v>79</v>
      </c>
      <c r="U5" s="11" t="s">
        <v>75</v>
      </c>
      <c r="V5" s="14" t="s">
        <v>76</v>
      </c>
    </row>
    <row r="6" spans="1:23" x14ac:dyDescent="0.25">
      <c r="A6" s="15" t="s">
        <v>59</v>
      </c>
      <c r="B6" s="16"/>
      <c r="C6" s="78">
        <f>C27</f>
        <v>727255.38</v>
      </c>
      <c r="D6" s="78"/>
      <c r="E6" s="78"/>
      <c r="F6" s="78"/>
      <c r="G6" s="17">
        <f>SUM(B6:E6)</f>
        <v>727255.38</v>
      </c>
      <c r="H6" s="18">
        <f>H27</f>
        <v>0</v>
      </c>
      <c r="I6" s="18">
        <f>I27</f>
        <v>0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>
        <f>SUM(H6:K6)</f>
        <v>0</v>
      </c>
      <c r="U6" s="19">
        <f>G6-H6</f>
        <v>727255.38</v>
      </c>
      <c r="V6" s="7">
        <f>T6/G6</f>
        <v>0</v>
      </c>
    </row>
    <row r="7" spans="1:23" x14ac:dyDescent="0.25">
      <c r="A7" s="15"/>
      <c r="B7" s="16"/>
      <c r="C7" s="79"/>
      <c r="D7" s="79"/>
      <c r="E7" s="79"/>
      <c r="F7" s="79"/>
      <c r="G7" s="2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3" x14ac:dyDescent="0.25">
      <c r="A8" s="21" t="s">
        <v>47</v>
      </c>
      <c r="B8" s="16"/>
      <c r="C8" s="79"/>
      <c r="D8" s="79"/>
      <c r="E8" s="79"/>
      <c r="F8" s="79"/>
      <c r="G8" s="2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3" x14ac:dyDescent="0.25">
      <c r="A9" s="1" t="s">
        <v>43</v>
      </c>
      <c r="B9" s="22">
        <f>B31</f>
        <v>275000</v>
      </c>
      <c r="C9" s="80">
        <f t="shared" ref="C9:E9" si="0">C31</f>
        <v>25000</v>
      </c>
      <c r="D9" s="80">
        <f t="shared" si="0"/>
        <v>0</v>
      </c>
      <c r="E9" s="80">
        <f t="shared" si="0"/>
        <v>0</v>
      </c>
      <c r="F9" s="80">
        <f t="shared" ref="F9" si="1">F31</f>
        <v>0</v>
      </c>
      <c r="G9" s="5">
        <f>SUM(B9:F9)</f>
        <v>300000</v>
      </c>
      <c r="H9" s="71">
        <f t="shared" ref="H9:M9" si="2">H32</f>
        <v>30174</v>
      </c>
      <c r="I9" s="71">
        <f t="shared" si="2"/>
        <v>0</v>
      </c>
      <c r="J9" s="71">
        <f t="shared" si="2"/>
        <v>0</v>
      </c>
      <c r="K9" s="71">
        <f t="shared" si="2"/>
        <v>0</v>
      </c>
      <c r="L9" s="71">
        <f t="shared" si="2"/>
        <v>0</v>
      </c>
      <c r="M9" s="71">
        <f t="shared" si="2"/>
        <v>0</v>
      </c>
      <c r="N9" s="71">
        <f t="shared" ref="N9:O9" si="3">N32</f>
        <v>0</v>
      </c>
      <c r="O9" s="71">
        <f t="shared" si="3"/>
        <v>0</v>
      </c>
      <c r="P9" s="71">
        <f>P32</f>
        <v>0</v>
      </c>
      <c r="Q9" s="71">
        <f>Q32</f>
        <v>0</v>
      </c>
      <c r="R9" s="71">
        <f>R32</f>
        <v>0</v>
      </c>
      <c r="S9" s="71">
        <f>S32</f>
        <v>0</v>
      </c>
      <c r="T9" s="71">
        <f>SUM(H9:S9)</f>
        <v>30174</v>
      </c>
      <c r="U9" s="5">
        <f>G9-T9</f>
        <v>269826</v>
      </c>
      <c r="V9" s="7">
        <f>T9/G9</f>
        <v>0.10058</v>
      </c>
    </row>
    <row r="10" spans="1:23" x14ac:dyDescent="0.25">
      <c r="A10" s="1" t="s">
        <v>44</v>
      </c>
      <c r="B10" s="22">
        <f>B37</f>
        <v>0</v>
      </c>
      <c r="C10" s="80">
        <f t="shared" ref="C10:E10" si="4">C37</f>
        <v>0</v>
      </c>
      <c r="D10" s="80">
        <f t="shared" si="4"/>
        <v>0</v>
      </c>
      <c r="E10" s="80">
        <f t="shared" si="4"/>
        <v>0</v>
      </c>
      <c r="F10" s="80">
        <f t="shared" ref="F10" si="5">F37</f>
        <v>0</v>
      </c>
      <c r="G10" s="5">
        <f>SUM(B10:F10)</f>
        <v>0</v>
      </c>
      <c r="H10" s="71">
        <f t="shared" ref="H10:M10" si="6">H37</f>
        <v>0</v>
      </c>
      <c r="I10" s="71">
        <f t="shared" si="6"/>
        <v>0</v>
      </c>
      <c r="J10" s="71">
        <f t="shared" si="6"/>
        <v>0</v>
      </c>
      <c r="K10" s="71">
        <f t="shared" si="6"/>
        <v>0</v>
      </c>
      <c r="L10" s="71">
        <f t="shared" si="6"/>
        <v>0</v>
      </c>
      <c r="M10" s="71">
        <f t="shared" si="6"/>
        <v>0</v>
      </c>
      <c r="N10" s="71">
        <f t="shared" ref="N10:Q10" si="7">N37</f>
        <v>0</v>
      </c>
      <c r="O10" s="71">
        <f t="shared" si="7"/>
        <v>0</v>
      </c>
      <c r="P10" s="71">
        <f t="shared" si="7"/>
        <v>0</v>
      </c>
      <c r="Q10" s="71">
        <f t="shared" si="7"/>
        <v>0</v>
      </c>
      <c r="R10" s="71">
        <f>R37</f>
        <v>0</v>
      </c>
      <c r="S10" s="71">
        <f>S37</f>
        <v>0</v>
      </c>
      <c r="T10" s="71">
        <f t="shared" ref="T10:T12" si="8">SUM(H10:S10)</f>
        <v>0</v>
      </c>
      <c r="U10" s="5">
        <f>G10-T10</f>
        <v>0</v>
      </c>
    </row>
    <row r="11" spans="1:23" x14ac:dyDescent="0.25">
      <c r="A11" s="1" t="s">
        <v>45</v>
      </c>
      <c r="B11" s="22">
        <f>B42</f>
        <v>44000</v>
      </c>
      <c r="C11" s="80">
        <f t="shared" ref="C11:E11" si="9">C42</f>
        <v>0</v>
      </c>
      <c r="D11" s="80">
        <f t="shared" si="9"/>
        <v>0</v>
      </c>
      <c r="E11" s="80">
        <f t="shared" si="9"/>
        <v>0</v>
      </c>
      <c r="F11" s="80">
        <f t="shared" ref="F11" si="10">F42</f>
        <v>0</v>
      </c>
      <c r="G11" s="5">
        <f t="shared" ref="G11" si="11">SUM(B11:E11)</f>
        <v>44000</v>
      </c>
      <c r="H11" s="71">
        <f t="shared" ref="H11:M11" si="12">H42</f>
        <v>5775</v>
      </c>
      <c r="I11" s="71">
        <f t="shared" si="12"/>
        <v>0</v>
      </c>
      <c r="J11" s="71">
        <f t="shared" si="12"/>
        <v>0</v>
      </c>
      <c r="K11" s="71">
        <f t="shared" si="12"/>
        <v>0</v>
      </c>
      <c r="L11" s="71">
        <f t="shared" si="12"/>
        <v>0</v>
      </c>
      <c r="M11" s="71">
        <f t="shared" si="12"/>
        <v>0</v>
      </c>
      <c r="N11" s="71">
        <f t="shared" ref="N11:O11" si="13">N42</f>
        <v>0</v>
      </c>
      <c r="O11" s="71">
        <f t="shared" si="13"/>
        <v>0</v>
      </c>
      <c r="P11" s="71">
        <f>P42</f>
        <v>0</v>
      </c>
      <c r="Q11" s="71">
        <f>Q42</f>
        <v>0</v>
      </c>
      <c r="R11" s="71">
        <f>R42</f>
        <v>0</v>
      </c>
      <c r="S11" s="71">
        <f>S42</f>
        <v>0</v>
      </c>
      <c r="T11" s="71">
        <f t="shared" si="8"/>
        <v>5775</v>
      </c>
      <c r="U11" s="5">
        <f>G11-T11</f>
        <v>38225</v>
      </c>
      <c r="V11" s="7">
        <f>T11/G11</f>
        <v>0.13125000000000001</v>
      </c>
    </row>
    <row r="12" spans="1:23" x14ac:dyDescent="0.25">
      <c r="A12" s="1" t="s">
        <v>46</v>
      </c>
      <c r="B12" s="22">
        <f>B66</f>
        <v>19000</v>
      </c>
      <c r="C12" s="80">
        <f t="shared" ref="C12:E12" si="14">C66</f>
        <v>9100</v>
      </c>
      <c r="D12" s="80">
        <f t="shared" si="14"/>
        <v>0</v>
      </c>
      <c r="E12" s="80">
        <f t="shared" si="14"/>
        <v>0</v>
      </c>
      <c r="F12" s="80">
        <f t="shared" ref="F12" si="15">F66</f>
        <v>0</v>
      </c>
      <c r="G12" s="5">
        <f>SUM(B12:F12)</f>
        <v>28100</v>
      </c>
      <c r="H12" s="71">
        <f t="shared" ref="H12:O12" si="16">H66</f>
        <v>3657</v>
      </c>
      <c r="I12" s="71">
        <f t="shared" si="16"/>
        <v>0</v>
      </c>
      <c r="J12" s="71">
        <f t="shared" si="16"/>
        <v>0</v>
      </c>
      <c r="K12" s="71">
        <f t="shared" si="16"/>
        <v>0</v>
      </c>
      <c r="L12" s="71">
        <f t="shared" si="16"/>
        <v>0</v>
      </c>
      <c r="M12" s="71">
        <f t="shared" si="16"/>
        <v>0</v>
      </c>
      <c r="N12" s="71">
        <f t="shared" si="16"/>
        <v>0</v>
      </c>
      <c r="O12" s="71">
        <f t="shared" si="16"/>
        <v>0</v>
      </c>
      <c r="P12" s="71">
        <f>P66</f>
        <v>0</v>
      </c>
      <c r="Q12" s="71">
        <f>Q66</f>
        <v>0</v>
      </c>
      <c r="R12" s="71">
        <f>R66</f>
        <v>0</v>
      </c>
      <c r="S12" s="71">
        <f>S66</f>
        <v>0</v>
      </c>
      <c r="T12" s="71">
        <f t="shared" si="8"/>
        <v>3657</v>
      </c>
      <c r="U12" s="5">
        <f>G12-T12</f>
        <v>24443</v>
      </c>
    </row>
    <row r="13" spans="1:23" x14ac:dyDescent="0.25">
      <c r="A13" s="23" t="s">
        <v>48</v>
      </c>
      <c r="B13" s="24">
        <f>SUM(B9:B12)</f>
        <v>338000</v>
      </c>
      <c r="C13" s="25">
        <f>SUM(C6:C12)</f>
        <v>761355.38</v>
      </c>
      <c r="D13" s="25">
        <f>SUM(D6:D12)</f>
        <v>0</v>
      </c>
      <c r="E13" s="25">
        <f>SUM(E6:E12)</f>
        <v>0</v>
      </c>
      <c r="F13" s="25">
        <f>SUM(F6:F12)</f>
        <v>0</v>
      </c>
      <c r="G13" s="26">
        <f>SUM(B13:F13)</f>
        <v>1099355.3799999999</v>
      </c>
      <c r="H13" s="24">
        <f t="shared" ref="H13:O13" si="17">SUM(H6:H12)</f>
        <v>39606</v>
      </c>
      <c r="I13" s="26">
        <f t="shared" si="17"/>
        <v>0</v>
      </c>
      <c r="J13" s="26">
        <f t="shared" si="17"/>
        <v>0</v>
      </c>
      <c r="K13" s="26">
        <f t="shared" si="17"/>
        <v>0</v>
      </c>
      <c r="L13" s="26">
        <f t="shared" si="17"/>
        <v>0</v>
      </c>
      <c r="M13" s="26">
        <f t="shared" si="17"/>
        <v>0</v>
      </c>
      <c r="N13" s="26">
        <f t="shared" si="17"/>
        <v>0</v>
      </c>
      <c r="O13" s="26">
        <f t="shared" si="17"/>
        <v>0</v>
      </c>
      <c r="P13" s="26">
        <f>SUM(P6:P12)</f>
        <v>0</v>
      </c>
      <c r="Q13" s="26">
        <f>SUM(Q6:Q12)</f>
        <v>0</v>
      </c>
      <c r="R13" s="26">
        <f>SUM(R6:R12)</f>
        <v>0</v>
      </c>
      <c r="S13" s="26">
        <f>SUM(S6:S12)</f>
        <v>0</v>
      </c>
      <c r="T13" s="26">
        <f>SUM(T6:T12)</f>
        <v>39606</v>
      </c>
      <c r="U13" s="26">
        <f>G13-T13</f>
        <v>1059749.3799999999</v>
      </c>
      <c r="V13" s="27">
        <f>T13/G13</f>
        <v>3.6026566768609443E-2</v>
      </c>
    </row>
    <row r="16" spans="1:23" x14ac:dyDescent="0.25">
      <c r="A16" s="28" t="s">
        <v>49</v>
      </c>
      <c r="B16" s="29"/>
      <c r="D16" s="30"/>
      <c r="E16" s="30"/>
      <c r="F16" s="30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3"/>
    </row>
    <row r="17" spans="1:23" x14ac:dyDescent="0.25">
      <c r="A17" s="1" t="s">
        <v>51</v>
      </c>
      <c r="B17" s="22">
        <f>B80</f>
        <v>185620</v>
      </c>
      <c r="C17" s="81">
        <f>C80</f>
        <v>5000</v>
      </c>
      <c r="D17" s="81">
        <f>D80</f>
        <v>0</v>
      </c>
      <c r="E17" s="81">
        <f>E80</f>
        <v>0</v>
      </c>
      <c r="F17" s="81">
        <f>F80</f>
        <v>0</v>
      </c>
      <c r="G17" s="5">
        <f>SUM(B17:F17)</f>
        <v>190620</v>
      </c>
      <c r="H17" s="71">
        <f t="shared" ref="H17:S17" si="18">H80</f>
        <v>12260</v>
      </c>
      <c r="I17" s="71">
        <f t="shared" si="18"/>
        <v>0</v>
      </c>
      <c r="J17" s="71">
        <f t="shared" si="18"/>
        <v>0</v>
      </c>
      <c r="K17" s="71">
        <f t="shared" si="18"/>
        <v>0</v>
      </c>
      <c r="L17" s="71">
        <f t="shared" si="18"/>
        <v>0</v>
      </c>
      <c r="M17" s="71">
        <f t="shared" si="18"/>
        <v>0</v>
      </c>
      <c r="N17" s="71">
        <f t="shared" si="18"/>
        <v>0</v>
      </c>
      <c r="O17" s="71">
        <f t="shared" si="18"/>
        <v>0</v>
      </c>
      <c r="P17" s="71">
        <f t="shared" si="18"/>
        <v>0</v>
      </c>
      <c r="Q17" s="71">
        <f t="shared" si="18"/>
        <v>0</v>
      </c>
      <c r="R17" s="71">
        <f t="shared" si="18"/>
        <v>0</v>
      </c>
      <c r="S17" s="71">
        <f t="shared" si="18"/>
        <v>0</v>
      </c>
      <c r="T17" s="71">
        <f>SUM(H17:S17)</f>
        <v>12260</v>
      </c>
      <c r="U17" s="5">
        <f>G17-T17</f>
        <v>178360</v>
      </c>
      <c r="V17" s="35">
        <f>T17/G17</f>
        <v>6.4316441086979328E-2</v>
      </c>
    </row>
    <row r="18" spans="1:23" x14ac:dyDescent="0.25">
      <c r="A18" s="1" t="s">
        <v>52</v>
      </c>
      <c r="B18" s="22">
        <f>B98</f>
        <v>94900</v>
      </c>
      <c r="C18" s="71">
        <f>C98</f>
        <v>23700</v>
      </c>
      <c r="D18" s="71">
        <f>D98</f>
        <v>0</v>
      </c>
      <c r="E18" s="71">
        <f>E98</f>
        <v>0</v>
      </c>
      <c r="F18" s="71">
        <f>F98</f>
        <v>0</v>
      </c>
      <c r="G18" s="5">
        <f>SUM(B18:F18)</f>
        <v>118600</v>
      </c>
      <c r="H18" s="71">
        <f t="shared" ref="H18:S18" si="19">H98</f>
        <v>4855</v>
      </c>
      <c r="I18" s="71">
        <f t="shared" si="19"/>
        <v>0</v>
      </c>
      <c r="J18" s="71">
        <f t="shared" si="19"/>
        <v>0</v>
      </c>
      <c r="K18" s="71">
        <f t="shared" si="19"/>
        <v>0</v>
      </c>
      <c r="L18" s="71">
        <f t="shared" si="19"/>
        <v>0</v>
      </c>
      <c r="M18" s="71">
        <f t="shared" si="19"/>
        <v>0</v>
      </c>
      <c r="N18" s="71">
        <f t="shared" si="19"/>
        <v>0</v>
      </c>
      <c r="O18" s="71">
        <f t="shared" si="19"/>
        <v>0</v>
      </c>
      <c r="P18" s="71">
        <f t="shared" si="19"/>
        <v>0</v>
      </c>
      <c r="Q18" s="71">
        <f t="shared" si="19"/>
        <v>0</v>
      </c>
      <c r="R18" s="71">
        <f t="shared" si="19"/>
        <v>0</v>
      </c>
      <c r="S18" s="71">
        <f t="shared" si="19"/>
        <v>0</v>
      </c>
      <c r="T18" s="71">
        <f t="shared" ref="T18:T20" si="20">SUM(H18:S18)</f>
        <v>4855</v>
      </c>
      <c r="U18" s="5">
        <f>G18-T18</f>
        <v>113745</v>
      </c>
      <c r="V18" s="36">
        <f>T18/G18</f>
        <v>4.0935919055649243E-2</v>
      </c>
    </row>
    <row r="19" spans="1:23" x14ac:dyDescent="0.25">
      <c r="A19" s="1" t="s">
        <v>53</v>
      </c>
      <c r="B19" s="22">
        <f>B107</f>
        <v>32480</v>
      </c>
      <c r="C19" s="71">
        <f>C107</f>
        <v>102520</v>
      </c>
      <c r="D19" s="71">
        <f>D107</f>
        <v>0</v>
      </c>
      <c r="E19" s="71">
        <f>E107</f>
        <v>0</v>
      </c>
      <c r="F19" s="71">
        <f>F107</f>
        <v>0</v>
      </c>
      <c r="G19" s="5">
        <f>SUM(B19:F19)</f>
        <v>135000</v>
      </c>
      <c r="H19" s="71">
        <f t="shared" ref="H19:R19" si="21">H107</f>
        <v>1013</v>
      </c>
      <c r="I19" s="71">
        <f t="shared" si="21"/>
        <v>0</v>
      </c>
      <c r="J19" s="71">
        <f t="shared" si="21"/>
        <v>0</v>
      </c>
      <c r="K19" s="71">
        <f t="shared" si="21"/>
        <v>0</v>
      </c>
      <c r="L19" s="71">
        <f t="shared" si="21"/>
        <v>0</v>
      </c>
      <c r="M19" s="71">
        <f t="shared" si="21"/>
        <v>0</v>
      </c>
      <c r="N19" s="71">
        <f t="shared" si="21"/>
        <v>0</v>
      </c>
      <c r="O19" s="71">
        <f t="shared" si="21"/>
        <v>0</v>
      </c>
      <c r="P19" s="71">
        <f t="shared" si="21"/>
        <v>0</v>
      </c>
      <c r="Q19" s="71">
        <f t="shared" si="21"/>
        <v>0</v>
      </c>
      <c r="R19" s="71">
        <f t="shared" si="21"/>
        <v>0</v>
      </c>
      <c r="S19" s="71">
        <f t="shared" ref="S19" si="22">S107</f>
        <v>0</v>
      </c>
      <c r="T19" s="71">
        <f t="shared" si="20"/>
        <v>1013</v>
      </c>
      <c r="U19" s="5">
        <f>G19-T19</f>
        <v>133987</v>
      </c>
      <c r="V19" s="36">
        <f>T19/G19</f>
        <v>7.5037037037037034E-3</v>
      </c>
    </row>
    <row r="20" spans="1:23" x14ac:dyDescent="0.25">
      <c r="A20" s="1" t="s">
        <v>54</v>
      </c>
      <c r="B20" s="22">
        <f>B111</f>
        <v>25000</v>
      </c>
      <c r="C20" s="71">
        <f>C111</f>
        <v>630135.38</v>
      </c>
      <c r="D20" s="71">
        <f>D111</f>
        <v>0</v>
      </c>
      <c r="E20" s="71">
        <f>E111</f>
        <v>0</v>
      </c>
      <c r="F20" s="71">
        <f>F111</f>
        <v>0</v>
      </c>
      <c r="G20" s="5">
        <f>SUM(B20:F20)</f>
        <v>655135.38</v>
      </c>
      <c r="H20" s="71">
        <f t="shared" ref="H20:R20" si="23">H111</f>
        <v>0</v>
      </c>
      <c r="I20" s="71">
        <f t="shared" si="23"/>
        <v>0</v>
      </c>
      <c r="J20" s="71">
        <f t="shared" si="23"/>
        <v>0</v>
      </c>
      <c r="K20" s="71">
        <f t="shared" si="23"/>
        <v>0</v>
      </c>
      <c r="L20" s="71">
        <f t="shared" si="23"/>
        <v>0</v>
      </c>
      <c r="M20" s="71">
        <f t="shared" si="23"/>
        <v>0</v>
      </c>
      <c r="N20" s="71">
        <f t="shared" si="23"/>
        <v>0</v>
      </c>
      <c r="O20" s="71">
        <f t="shared" si="23"/>
        <v>0</v>
      </c>
      <c r="P20" s="71">
        <f t="shared" si="23"/>
        <v>0</v>
      </c>
      <c r="Q20" s="71">
        <f t="shared" si="23"/>
        <v>0</v>
      </c>
      <c r="R20" s="71">
        <f t="shared" si="23"/>
        <v>0</v>
      </c>
      <c r="S20" s="71">
        <f t="shared" ref="S20" si="24">S111</f>
        <v>0</v>
      </c>
      <c r="T20" s="71">
        <f t="shared" si="20"/>
        <v>0</v>
      </c>
      <c r="U20" s="5">
        <f>G20-T20</f>
        <v>655135.38</v>
      </c>
      <c r="V20" s="37">
        <f>T20/G20</f>
        <v>0</v>
      </c>
    </row>
    <row r="21" spans="1:23" x14ac:dyDescent="0.25">
      <c r="A21" s="23" t="s">
        <v>50</v>
      </c>
      <c r="B21" s="24">
        <f>SUM(B17:B20)</f>
        <v>338000</v>
      </c>
      <c r="C21" s="24">
        <f>SUM(C17:C20)</f>
        <v>761355.38</v>
      </c>
      <c r="D21" s="24">
        <f>SUM(D17:D20)</f>
        <v>0</v>
      </c>
      <c r="E21" s="24">
        <f>SUM(E17:E20)</f>
        <v>0</v>
      </c>
      <c r="F21" s="24">
        <f>SUM(F17:F20)</f>
        <v>0</v>
      </c>
      <c r="G21" s="26">
        <f>SUM(B21:F21)</f>
        <v>1099355.3799999999</v>
      </c>
      <c r="H21" s="24">
        <f t="shared" ref="H21:S21" si="25">SUM(H17:H20)</f>
        <v>18128</v>
      </c>
      <c r="I21" s="26">
        <f t="shared" si="25"/>
        <v>0</v>
      </c>
      <c r="J21" s="26">
        <f t="shared" si="25"/>
        <v>0</v>
      </c>
      <c r="K21" s="26">
        <f t="shared" si="25"/>
        <v>0</v>
      </c>
      <c r="L21" s="26">
        <f t="shared" si="25"/>
        <v>0</v>
      </c>
      <c r="M21" s="26">
        <f t="shared" si="25"/>
        <v>0</v>
      </c>
      <c r="N21" s="26">
        <f t="shared" si="25"/>
        <v>0</v>
      </c>
      <c r="O21" s="26">
        <f t="shared" si="25"/>
        <v>0</v>
      </c>
      <c r="P21" s="26">
        <f t="shared" si="25"/>
        <v>0</v>
      </c>
      <c r="Q21" s="26">
        <f t="shared" si="25"/>
        <v>0</v>
      </c>
      <c r="R21" s="26">
        <f t="shared" si="25"/>
        <v>0</v>
      </c>
      <c r="S21" s="26">
        <f t="shared" si="25"/>
        <v>0</v>
      </c>
      <c r="T21" s="26">
        <f>SUM(T17:T20)</f>
        <v>18128</v>
      </c>
      <c r="U21" s="26">
        <f>G21-T21</f>
        <v>1081227.3799999999</v>
      </c>
      <c r="V21" s="38">
        <f>T21/G21</f>
        <v>1.6489663242472148E-2</v>
      </c>
    </row>
    <row r="22" spans="1:23" x14ac:dyDescent="0.25">
      <c r="A22" s="21"/>
      <c r="B22" s="39"/>
    </row>
    <row r="23" spans="1:23" ht="15.75" thickBot="1" x14ac:dyDescent="0.3">
      <c r="A23" s="40" t="s">
        <v>60</v>
      </c>
      <c r="B23" s="41"/>
      <c r="C23" s="42"/>
      <c r="D23" s="42"/>
      <c r="E23" s="42"/>
      <c r="F23" s="42"/>
      <c r="G23" s="43"/>
      <c r="H23" s="41">
        <f>H13-H21</f>
        <v>21478</v>
      </c>
      <c r="I23" s="44">
        <f t="shared" ref="I23:J23" si="26">I13-I21</f>
        <v>0</v>
      </c>
      <c r="J23" s="44">
        <f t="shared" si="26"/>
        <v>0</v>
      </c>
      <c r="K23" s="44">
        <f t="shared" ref="K23:S23" si="27">K13-K21</f>
        <v>0</v>
      </c>
      <c r="L23" s="44">
        <f t="shared" si="27"/>
        <v>0</v>
      </c>
      <c r="M23" s="44">
        <f t="shared" si="27"/>
        <v>0</v>
      </c>
      <c r="N23" s="44">
        <f t="shared" si="27"/>
        <v>0</v>
      </c>
      <c r="O23" s="44">
        <f t="shared" si="27"/>
        <v>0</v>
      </c>
      <c r="P23" s="44">
        <f t="shared" si="27"/>
        <v>0</v>
      </c>
      <c r="Q23" s="44">
        <f t="shared" si="27"/>
        <v>0</v>
      </c>
      <c r="R23" s="44">
        <f t="shared" si="27"/>
        <v>0</v>
      </c>
      <c r="S23" s="44">
        <f t="shared" si="27"/>
        <v>0</v>
      </c>
      <c r="T23" s="44">
        <f>T13-T21</f>
        <v>21478</v>
      </c>
      <c r="U23" s="43"/>
      <c r="V23" s="45"/>
    </row>
    <row r="24" spans="1:23" ht="15.75" thickTop="1" x14ac:dyDescent="0.25"/>
    <row r="26" spans="1:23" ht="45" x14ac:dyDescent="0.25">
      <c r="A26" s="69" t="s">
        <v>9</v>
      </c>
      <c r="B26" s="9" t="s">
        <v>67</v>
      </c>
      <c r="C26" s="10" t="s">
        <v>96</v>
      </c>
      <c r="D26" s="10" t="s">
        <v>83</v>
      </c>
      <c r="E26" s="10" t="s">
        <v>110</v>
      </c>
      <c r="F26" s="10" t="s">
        <v>111</v>
      </c>
      <c r="G26" s="11" t="s">
        <v>68</v>
      </c>
      <c r="H26" s="12" t="s">
        <v>115</v>
      </c>
      <c r="I26" s="13" t="s">
        <v>116</v>
      </c>
      <c r="J26" s="13" t="s">
        <v>117</v>
      </c>
      <c r="K26" s="13" t="s">
        <v>118</v>
      </c>
      <c r="L26" s="13" t="s">
        <v>119</v>
      </c>
      <c r="M26" s="13" t="s">
        <v>120</v>
      </c>
      <c r="N26" s="13" t="s">
        <v>121</v>
      </c>
      <c r="O26" s="13" t="s">
        <v>122</v>
      </c>
      <c r="P26" s="13" t="s">
        <v>123</v>
      </c>
      <c r="Q26" s="13" t="s">
        <v>124</v>
      </c>
      <c r="R26" s="13" t="s">
        <v>127</v>
      </c>
      <c r="S26" s="13" t="s">
        <v>125</v>
      </c>
      <c r="T26" s="13" t="s">
        <v>80</v>
      </c>
      <c r="U26" s="11" t="s">
        <v>77</v>
      </c>
      <c r="V26" s="76" t="s">
        <v>78</v>
      </c>
      <c r="W26" s="12" t="s">
        <v>90</v>
      </c>
    </row>
    <row r="27" spans="1:23" ht="23.25" x14ac:dyDescent="0.25">
      <c r="A27" s="21" t="s">
        <v>59</v>
      </c>
      <c r="C27" s="71">
        <v>727255.38</v>
      </c>
      <c r="D27" s="71"/>
      <c r="E27" s="71"/>
      <c r="F27" s="71"/>
      <c r="G27" s="5">
        <f>SUM(B27:E27)</f>
        <v>727255.38</v>
      </c>
      <c r="T27" s="5">
        <f>SUM(H27:N27)</f>
        <v>0</v>
      </c>
      <c r="U27" s="5">
        <f>G27-T27</f>
        <v>727255.38</v>
      </c>
      <c r="V27" s="35">
        <f>T27/G27</f>
        <v>0</v>
      </c>
      <c r="W27" s="119" t="s">
        <v>129</v>
      </c>
    </row>
    <row r="28" spans="1:23" hidden="1" x14ac:dyDescent="0.25">
      <c r="B28" s="6"/>
      <c r="C28" s="72"/>
      <c r="D28" s="72"/>
      <c r="E28" s="72"/>
      <c r="F28" s="72"/>
      <c r="W28" s="114"/>
    </row>
    <row r="29" spans="1:23" hidden="1" x14ac:dyDescent="0.25">
      <c r="B29" s="6"/>
      <c r="C29" s="72"/>
      <c r="D29" s="72"/>
      <c r="E29" s="72"/>
      <c r="F29" s="72"/>
      <c r="W29" s="114"/>
    </row>
    <row r="30" spans="1:23" x14ac:dyDescent="0.25">
      <c r="A30" s="21" t="s">
        <v>0</v>
      </c>
      <c r="C30" s="72"/>
      <c r="D30" s="72"/>
      <c r="E30" s="72"/>
      <c r="F30" s="72"/>
      <c r="W30" s="114"/>
    </row>
    <row r="31" spans="1:23" x14ac:dyDescent="0.25">
      <c r="A31" s="46" t="s">
        <v>10</v>
      </c>
      <c r="B31" s="47">
        <v>275000</v>
      </c>
      <c r="C31" s="73">
        <v>25000</v>
      </c>
      <c r="D31" s="73"/>
      <c r="E31" s="73"/>
      <c r="F31" s="73"/>
      <c r="G31" s="48">
        <f>SUM(B31:E31)</f>
        <v>300000</v>
      </c>
      <c r="H31" s="73">
        <v>30174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3">
        <f>SUM(H31:S31)</f>
        <v>30174</v>
      </c>
      <c r="U31" s="49">
        <f>G31-T31</f>
        <v>269826</v>
      </c>
      <c r="V31" s="70">
        <f>T31/G31</f>
        <v>0.10058</v>
      </c>
      <c r="W31" s="112" t="s">
        <v>130</v>
      </c>
    </row>
    <row r="32" spans="1:23" x14ac:dyDescent="0.25">
      <c r="A32" s="21" t="s">
        <v>55</v>
      </c>
      <c r="B32" s="39">
        <f>B31</f>
        <v>275000</v>
      </c>
      <c r="C32" s="51">
        <f>SUM(C31)</f>
        <v>25000</v>
      </c>
      <c r="D32" s="51">
        <f>SUM(D31)</f>
        <v>0</v>
      </c>
      <c r="E32" s="51">
        <f>SUM(E31)</f>
        <v>0</v>
      </c>
      <c r="F32" s="51">
        <f>SUM(F31)</f>
        <v>0</v>
      </c>
      <c r="G32" s="52">
        <f>SUM(B32:C32)</f>
        <v>300000</v>
      </c>
      <c r="H32" s="51">
        <f>SUM(H31)</f>
        <v>30174</v>
      </c>
      <c r="I32" s="52">
        <f t="shared" ref="I32:S32" si="28">SUM(I31)</f>
        <v>0</v>
      </c>
      <c r="J32" s="52">
        <f t="shared" si="28"/>
        <v>0</v>
      </c>
      <c r="K32" s="52">
        <f t="shared" si="28"/>
        <v>0</v>
      </c>
      <c r="L32" s="52">
        <f t="shared" si="28"/>
        <v>0</v>
      </c>
      <c r="M32" s="52">
        <f t="shared" si="28"/>
        <v>0</v>
      </c>
      <c r="N32" s="52">
        <f t="shared" si="28"/>
        <v>0</v>
      </c>
      <c r="O32" s="52">
        <f t="shared" si="28"/>
        <v>0</v>
      </c>
      <c r="P32" s="52">
        <f t="shared" si="28"/>
        <v>0</v>
      </c>
      <c r="Q32" s="52">
        <f t="shared" si="28"/>
        <v>0</v>
      </c>
      <c r="R32" s="52">
        <f t="shared" si="28"/>
        <v>0</v>
      </c>
      <c r="S32" s="52">
        <f t="shared" si="28"/>
        <v>0</v>
      </c>
      <c r="T32" s="52">
        <f>SUM(T31)</f>
        <v>30174</v>
      </c>
      <c r="U32" s="53">
        <f>G32-T32</f>
        <v>269826</v>
      </c>
      <c r="V32" s="54">
        <f>T32/G32</f>
        <v>0.10058</v>
      </c>
    </row>
    <row r="33" spans="1:23" x14ac:dyDescent="0.25">
      <c r="B33" s="34"/>
    </row>
    <row r="34" spans="1:23" hidden="1" x14ac:dyDescent="0.25">
      <c r="A34" s="21" t="s">
        <v>1</v>
      </c>
      <c r="B34" s="6"/>
    </row>
    <row r="35" spans="1:23" hidden="1" x14ac:dyDescent="0.25">
      <c r="A35" s="46" t="s">
        <v>11</v>
      </c>
      <c r="B35" s="47"/>
      <c r="C35" s="73"/>
      <c r="D35" s="73"/>
      <c r="E35" s="73"/>
      <c r="F35" s="73"/>
      <c r="G35" s="48">
        <f>SUM(B35:E35)</f>
        <v>0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>
        <f>SUM(H35:S35)</f>
        <v>0</v>
      </c>
      <c r="U35" s="48">
        <f>G35-T35</f>
        <v>0</v>
      </c>
      <c r="V35" s="50"/>
      <c r="W35" s="87"/>
    </row>
    <row r="36" spans="1:23" hidden="1" x14ac:dyDescent="0.25">
      <c r="A36" s="46" t="s">
        <v>56</v>
      </c>
      <c r="B36" s="47"/>
      <c r="C36" s="73"/>
      <c r="D36" s="73"/>
      <c r="E36" s="73"/>
      <c r="F36" s="73"/>
      <c r="G36" s="48">
        <f>SUM(B36:E36)</f>
        <v>0</v>
      </c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>
        <f>SUM(H36:S36)</f>
        <v>0</v>
      </c>
      <c r="U36" s="48">
        <f>G36-T36</f>
        <v>0</v>
      </c>
      <c r="V36" s="50"/>
      <c r="W36" s="86"/>
    </row>
    <row r="37" spans="1:23" hidden="1" x14ac:dyDescent="0.25">
      <c r="A37" s="21" t="s">
        <v>57</v>
      </c>
      <c r="B37" s="51">
        <f>SUM(B35:B36)</f>
        <v>0</v>
      </c>
      <c r="C37" s="51">
        <f>SUM(C35:C36)</f>
        <v>0</v>
      </c>
      <c r="D37" s="51">
        <f>SUM(D35:D36)</f>
        <v>0</v>
      </c>
      <c r="E37" s="51">
        <f>SUM(E35:E36)</f>
        <v>0</v>
      </c>
      <c r="F37" s="51"/>
      <c r="G37" s="52">
        <f>SUM(B37:C37)</f>
        <v>0</v>
      </c>
      <c r="H37" s="51">
        <f>SUM(H35:H36)</f>
        <v>0</v>
      </c>
      <c r="I37" s="52">
        <f t="shared" ref="I37" si="29">SUM(I35:I36)</f>
        <v>0</v>
      </c>
      <c r="J37" s="52">
        <f t="shared" ref="J37:S37" si="30">SUM(J35:J36)</f>
        <v>0</v>
      </c>
      <c r="K37" s="52">
        <f t="shared" si="30"/>
        <v>0</v>
      </c>
      <c r="L37" s="52">
        <f t="shared" si="30"/>
        <v>0</v>
      </c>
      <c r="M37" s="52">
        <f t="shared" si="30"/>
        <v>0</v>
      </c>
      <c r="N37" s="52">
        <f t="shared" si="30"/>
        <v>0</v>
      </c>
      <c r="O37" s="52">
        <f t="shared" si="30"/>
        <v>0</v>
      </c>
      <c r="P37" s="52">
        <f t="shared" si="30"/>
        <v>0</v>
      </c>
      <c r="Q37" s="52">
        <f t="shared" si="30"/>
        <v>0</v>
      </c>
      <c r="R37" s="52">
        <f t="shared" si="30"/>
        <v>0</v>
      </c>
      <c r="S37" s="52">
        <f t="shared" si="30"/>
        <v>0</v>
      </c>
      <c r="T37" s="52">
        <f>SUM(T35:T36)</f>
        <v>0</v>
      </c>
      <c r="U37" s="53">
        <f>G37-T37</f>
        <v>0</v>
      </c>
      <c r="V37" s="35"/>
    </row>
    <row r="38" spans="1:23" hidden="1" x14ac:dyDescent="0.25">
      <c r="B38" s="6"/>
      <c r="V38" s="33"/>
    </row>
    <row r="39" spans="1:23" x14ac:dyDescent="0.25">
      <c r="A39" s="21" t="s">
        <v>2</v>
      </c>
      <c r="B39" s="6"/>
    </row>
    <row r="40" spans="1:23" x14ac:dyDescent="0.25">
      <c r="A40" s="46" t="s">
        <v>12</v>
      </c>
      <c r="B40" s="47">
        <v>40000</v>
      </c>
      <c r="C40" s="73"/>
      <c r="D40" s="73"/>
      <c r="E40" s="73"/>
      <c r="F40" s="73"/>
      <c r="G40" s="48">
        <f>SUM(B40:E40)</f>
        <v>40000</v>
      </c>
      <c r="H40" s="73">
        <v>5775</v>
      </c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>
        <f>SUM(H40:S40)</f>
        <v>5775</v>
      </c>
      <c r="U40" s="48">
        <f>G40-T40</f>
        <v>34225</v>
      </c>
      <c r="V40" s="50">
        <f>T40/G40</f>
        <v>0.144375</v>
      </c>
      <c r="W40" s="114"/>
    </row>
    <row r="41" spans="1:23" x14ac:dyDescent="0.25">
      <c r="A41" s="46" t="s">
        <v>69</v>
      </c>
      <c r="B41" s="47">
        <v>4000</v>
      </c>
      <c r="C41" s="73"/>
      <c r="D41" s="73"/>
      <c r="E41" s="73"/>
      <c r="F41" s="73"/>
      <c r="G41" s="48">
        <f>SUM(B41:E41)</f>
        <v>4000</v>
      </c>
      <c r="H41" s="73">
        <v>0</v>
      </c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>
        <f>SUM(H41:S41)</f>
        <v>0</v>
      </c>
      <c r="U41" s="48">
        <f>G41-T41</f>
        <v>4000</v>
      </c>
      <c r="V41" s="50"/>
      <c r="W41" s="86"/>
    </row>
    <row r="42" spans="1:23" x14ac:dyDescent="0.25">
      <c r="A42" s="21" t="s">
        <v>13</v>
      </c>
      <c r="B42" s="51">
        <f>SUM(B40:B41)</f>
        <v>44000</v>
      </c>
      <c r="C42" s="51">
        <f>SUM(C40:C41)</f>
        <v>0</v>
      </c>
      <c r="D42" s="51">
        <f>SUM(D40:D41)</f>
        <v>0</v>
      </c>
      <c r="E42" s="51">
        <f>SUM(E40:E41)</f>
        <v>0</v>
      </c>
      <c r="F42" s="51">
        <f>SUM(F40:F41)</f>
        <v>0</v>
      </c>
      <c r="G42" s="52">
        <f>SUM(B42:E42)</f>
        <v>44000</v>
      </c>
      <c r="H42" s="51">
        <f>SUM(H40:H41)</f>
        <v>5775</v>
      </c>
      <c r="I42" s="52">
        <f t="shared" ref="I42:L42" si="31">SUM(I40:I41)</f>
        <v>0</v>
      </c>
      <c r="J42" s="52">
        <f t="shared" si="31"/>
        <v>0</v>
      </c>
      <c r="K42" s="52">
        <f t="shared" si="31"/>
        <v>0</v>
      </c>
      <c r="L42" s="52">
        <f t="shared" si="31"/>
        <v>0</v>
      </c>
      <c r="M42" s="52">
        <f t="shared" ref="M42:S42" si="32">SUM(M40:M41)</f>
        <v>0</v>
      </c>
      <c r="N42" s="52">
        <f t="shared" si="32"/>
        <v>0</v>
      </c>
      <c r="O42" s="52">
        <f t="shared" si="32"/>
        <v>0</v>
      </c>
      <c r="P42" s="52">
        <f t="shared" si="32"/>
        <v>0</v>
      </c>
      <c r="Q42" s="52">
        <f t="shared" si="32"/>
        <v>0</v>
      </c>
      <c r="R42" s="52">
        <f t="shared" si="32"/>
        <v>0</v>
      </c>
      <c r="S42" s="52">
        <f t="shared" si="32"/>
        <v>0</v>
      </c>
      <c r="T42" s="52">
        <f>SUM(T40:T41)</f>
        <v>5775</v>
      </c>
      <c r="U42" s="53">
        <f>G42-T42</f>
        <v>38225</v>
      </c>
      <c r="V42" s="55">
        <f>T42/G42</f>
        <v>0.13125000000000001</v>
      </c>
    </row>
    <row r="43" spans="1:23" x14ac:dyDescent="0.25">
      <c r="B43" s="6"/>
      <c r="V43" s="33"/>
    </row>
    <row r="44" spans="1:23" x14ac:dyDescent="0.25">
      <c r="A44" s="21" t="s">
        <v>3</v>
      </c>
      <c r="B44" s="6"/>
    </row>
    <row r="45" spans="1:23" ht="14.25" customHeight="1" x14ac:dyDescent="0.25">
      <c r="A45" s="46" t="s">
        <v>14</v>
      </c>
      <c r="B45" s="94">
        <v>3000</v>
      </c>
      <c r="C45" s="73">
        <v>0</v>
      </c>
      <c r="D45" s="73"/>
      <c r="E45" s="73"/>
      <c r="F45" s="73"/>
      <c r="G45" s="48">
        <f>SUM(B45:E45)</f>
        <v>3000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>
        <f t="shared" ref="T45:T65" si="33">SUM(H45:S45)</f>
        <v>0</v>
      </c>
      <c r="U45" s="48">
        <f t="shared" ref="U45:U66" si="34">G45-T45</f>
        <v>3000</v>
      </c>
      <c r="V45" s="50"/>
      <c r="W45" s="98"/>
    </row>
    <row r="46" spans="1:23" ht="14.25" hidden="1" customHeight="1" x14ac:dyDescent="0.25">
      <c r="A46" s="68" t="s">
        <v>97</v>
      </c>
      <c r="B46" s="94"/>
      <c r="C46" s="73"/>
      <c r="D46" s="73"/>
      <c r="E46" s="73"/>
      <c r="F46" s="73"/>
      <c r="G46" s="48">
        <f>SUM(B46:E46)</f>
        <v>0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48"/>
      <c r="V46" s="50"/>
      <c r="W46" s="85"/>
    </row>
    <row r="47" spans="1:23" ht="14.25" customHeight="1" x14ac:dyDescent="0.25">
      <c r="A47" s="68" t="s">
        <v>86</v>
      </c>
      <c r="B47" s="94">
        <v>200</v>
      </c>
      <c r="C47" s="73">
        <v>7600</v>
      </c>
      <c r="D47" s="73"/>
      <c r="E47" s="73"/>
      <c r="F47" s="73"/>
      <c r="G47" s="48">
        <f>SUM(B47:E47)</f>
        <v>7800</v>
      </c>
      <c r="H47" s="73">
        <v>654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>
        <f t="shared" si="33"/>
        <v>654</v>
      </c>
      <c r="U47" s="48">
        <f t="shared" si="34"/>
        <v>7146</v>
      </c>
      <c r="V47" s="50"/>
      <c r="W47" s="113" t="s">
        <v>131</v>
      </c>
    </row>
    <row r="48" spans="1:23" s="110" customFormat="1" x14ac:dyDescent="0.25">
      <c r="A48" s="68" t="s">
        <v>113</v>
      </c>
      <c r="B48" s="94">
        <v>0</v>
      </c>
      <c r="C48" s="108">
        <v>0</v>
      </c>
      <c r="D48" s="108"/>
      <c r="E48" s="108"/>
      <c r="F48" s="108"/>
      <c r="G48" s="109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9"/>
      <c r="V48" s="50"/>
      <c r="W48" s="113"/>
    </row>
    <row r="49" spans="1:23" s="110" customFormat="1" x14ac:dyDescent="0.25">
      <c r="A49" s="68" t="s">
        <v>114</v>
      </c>
      <c r="B49" s="94">
        <v>0</v>
      </c>
      <c r="C49" s="108">
        <v>0</v>
      </c>
      <c r="D49" s="108"/>
      <c r="E49" s="108"/>
      <c r="F49" s="108"/>
      <c r="G49" s="109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9">
        <f t="shared" ref="U49" si="35">G49-T49</f>
        <v>0</v>
      </c>
      <c r="V49" s="50"/>
      <c r="W49" s="113"/>
    </row>
    <row r="50" spans="1:23" x14ac:dyDescent="0.25">
      <c r="A50" s="68" t="s">
        <v>101</v>
      </c>
      <c r="B50" s="94">
        <v>2000</v>
      </c>
      <c r="C50" s="73">
        <v>0</v>
      </c>
      <c r="D50" s="73"/>
      <c r="E50" s="73"/>
      <c r="F50" s="73"/>
      <c r="G50" s="48">
        <f t="shared" ref="G50:G65" si="36">SUM(B50:E50)</f>
        <v>2000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>
        <f t="shared" si="33"/>
        <v>0</v>
      </c>
      <c r="U50" s="48">
        <f t="shared" si="34"/>
        <v>2000</v>
      </c>
      <c r="V50" s="50"/>
      <c r="W50" s="113"/>
    </row>
    <row r="51" spans="1:23" x14ac:dyDescent="0.25">
      <c r="A51" s="68" t="s">
        <v>98</v>
      </c>
      <c r="B51" s="94">
        <v>0</v>
      </c>
      <c r="C51" s="73"/>
      <c r="D51" s="73"/>
      <c r="E51" s="73"/>
      <c r="F51" s="73"/>
      <c r="G51" s="48">
        <f t="shared" si="36"/>
        <v>0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>
        <f t="shared" si="33"/>
        <v>0</v>
      </c>
      <c r="U51" s="48"/>
      <c r="V51" s="50"/>
      <c r="W51" s="113"/>
    </row>
    <row r="52" spans="1:23" x14ac:dyDescent="0.25">
      <c r="A52" s="46" t="s">
        <v>62</v>
      </c>
      <c r="B52" s="94">
        <v>5800</v>
      </c>
      <c r="C52" s="73">
        <v>0</v>
      </c>
      <c r="D52" s="73"/>
      <c r="E52" s="73"/>
      <c r="F52" s="73"/>
      <c r="G52" s="48">
        <f t="shared" si="36"/>
        <v>5800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>
        <f t="shared" si="33"/>
        <v>0</v>
      </c>
      <c r="U52" s="48">
        <f t="shared" si="34"/>
        <v>5800</v>
      </c>
      <c r="V52" s="50"/>
      <c r="W52" s="113"/>
    </row>
    <row r="53" spans="1:23" x14ac:dyDescent="0.25">
      <c r="A53" s="68" t="s">
        <v>102</v>
      </c>
      <c r="B53" s="94">
        <v>0</v>
      </c>
      <c r="C53" s="73">
        <v>0</v>
      </c>
      <c r="D53" s="73"/>
      <c r="E53" s="73"/>
      <c r="F53" s="73"/>
      <c r="G53" s="48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>
        <f t="shared" si="33"/>
        <v>0</v>
      </c>
      <c r="U53" s="48"/>
      <c r="V53" s="50"/>
      <c r="W53" s="113"/>
    </row>
    <row r="54" spans="1:23" x14ac:dyDescent="0.25">
      <c r="A54" s="46" t="s">
        <v>84</v>
      </c>
      <c r="B54" s="94">
        <v>0</v>
      </c>
      <c r="C54" s="73">
        <v>0</v>
      </c>
      <c r="D54" s="73"/>
      <c r="E54" s="73"/>
      <c r="F54" s="73"/>
      <c r="G54" s="48">
        <f t="shared" si="36"/>
        <v>0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>
        <f t="shared" si="33"/>
        <v>0</v>
      </c>
      <c r="U54" s="48">
        <f t="shared" si="34"/>
        <v>0</v>
      </c>
      <c r="V54" s="50"/>
      <c r="W54" s="113"/>
    </row>
    <row r="55" spans="1:23" x14ac:dyDescent="0.25">
      <c r="A55" s="46" t="s">
        <v>70</v>
      </c>
      <c r="B55" s="94">
        <v>1000</v>
      </c>
      <c r="C55" s="73">
        <v>0</v>
      </c>
      <c r="D55" s="73"/>
      <c r="E55" s="73"/>
      <c r="F55" s="73"/>
      <c r="G55" s="48">
        <f t="shared" si="36"/>
        <v>1000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>
        <f t="shared" si="33"/>
        <v>0</v>
      </c>
      <c r="U55" s="48">
        <f t="shared" si="34"/>
        <v>1000</v>
      </c>
      <c r="V55" s="50"/>
      <c r="W55" s="113"/>
    </row>
    <row r="56" spans="1:23" x14ac:dyDescent="0.25">
      <c r="A56" s="46" t="s">
        <v>15</v>
      </c>
      <c r="B56" s="94">
        <v>0</v>
      </c>
      <c r="C56" s="73">
        <v>0</v>
      </c>
      <c r="D56" s="73"/>
      <c r="E56" s="73"/>
      <c r="F56" s="73"/>
      <c r="G56" s="48">
        <f t="shared" si="36"/>
        <v>0</v>
      </c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>
        <f t="shared" si="33"/>
        <v>0</v>
      </c>
      <c r="U56" s="48">
        <f t="shared" si="34"/>
        <v>0</v>
      </c>
      <c r="V56" s="50"/>
      <c r="W56" s="113"/>
    </row>
    <row r="57" spans="1:23" x14ac:dyDescent="0.25">
      <c r="A57" s="46" t="s">
        <v>16</v>
      </c>
      <c r="B57" s="94">
        <v>5000</v>
      </c>
      <c r="C57" s="73">
        <v>-2000</v>
      </c>
      <c r="D57" s="73"/>
      <c r="E57" s="73"/>
      <c r="F57" s="73"/>
      <c r="G57" s="48">
        <f t="shared" si="36"/>
        <v>3000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>
        <f t="shared" si="33"/>
        <v>0</v>
      </c>
      <c r="U57" s="48">
        <f t="shared" si="34"/>
        <v>3000</v>
      </c>
      <c r="V57" s="50"/>
      <c r="W57" s="113" t="s">
        <v>132</v>
      </c>
    </row>
    <row r="58" spans="1:23" x14ac:dyDescent="0.25">
      <c r="A58" s="46" t="s">
        <v>17</v>
      </c>
      <c r="B58" s="94">
        <v>0</v>
      </c>
      <c r="C58" s="73">
        <v>3000</v>
      </c>
      <c r="D58" s="73"/>
      <c r="E58" s="73"/>
      <c r="F58" s="73"/>
      <c r="G58" s="48">
        <f t="shared" si="36"/>
        <v>3000</v>
      </c>
      <c r="H58" s="73">
        <v>2081</v>
      </c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>
        <f t="shared" si="33"/>
        <v>2081</v>
      </c>
      <c r="U58" s="48">
        <f t="shared" si="34"/>
        <v>919</v>
      </c>
      <c r="V58" s="50"/>
      <c r="W58" s="113" t="s">
        <v>134</v>
      </c>
    </row>
    <row r="59" spans="1:23" x14ac:dyDescent="0.25">
      <c r="A59" s="68" t="s">
        <v>92</v>
      </c>
      <c r="B59" s="94">
        <v>1500</v>
      </c>
      <c r="C59" s="73">
        <v>0</v>
      </c>
      <c r="D59" s="73"/>
      <c r="E59" s="73"/>
      <c r="F59" s="73"/>
      <c r="G59" s="48">
        <f t="shared" si="36"/>
        <v>1500</v>
      </c>
      <c r="H59" s="73">
        <v>597</v>
      </c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>
        <f t="shared" si="33"/>
        <v>597</v>
      </c>
      <c r="U59" s="48">
        <f t="shared" si="34"/>
        <v>903</v>
      </c>
      <c r="V59" s="50"/>
      <c r="W59" s="113"/>
    </row>
    <row r="60" spans="1:23" x14ac:dyDescent="0.25">
      <c r="A60" s="68" t="s">
        <v>85</v>
      </c>
      <c r="B60" s="94">
        <v>0</v>
      </c>
      <c r="C60" s="73">
        <v>0</v>
      </c>
      <c r="D60" s="73"/>
      <c r="E60" s="73"/>
      <c r="F60" s="73"/>
      <c r="G60" s="48">
        <f t="shared" si="36"/>
        <v>0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>
        <f t="shared" ref="T60" si="37">SUM(H60:S60)</f>
        <v>0</v>
      </c>
      <c r="U60" s="48">
        <f t="shared" si="34"/>
        <v>0</v>
      </c>
      <c r="V60" s="50"/>
      <c r="W60" s="113"/>
    </row>
    <row r="61" spans="1:23" x14ac:dyDescent="0.25">
      <c r="A61" s="68" t="s">
        <v>87</v>
      </c>
      <c r="B61" s="94">
        <v>500</v>
      </c>
      <c r="C61" s="73">
        <v>500</v>
      </c>
      <c r="D61" s="73"/>
      <c r="E61" s="73"/>
      <c r="F61" s="73"/>
      <c r="G61" s="48">
        <f t="shared" si="36"/>
        <v>1000</v>
      </c>
      <c r="H61" s="73">
        <v>325</v>
      </c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>
        <f t="shared" si="33"/>
        <v>325</v>
      </c>
      <c r="U61" s="48">
        <f t="shared" si="34"/>
        <v>675</v>
      </c>
      <c r="V61" s="50"/>
      <c r="W61" s="113" t="s">
        <v>133</v>
      </c>
    </row>
    <row r="62" spans="1:23" x14ac:dyDescent="0.25">
      <c r="A62" s="68" t="s">
        <v>88</v>
      </c>
      <c r="B62" s="94">
        <v>0</v>
      </c>
      <c r="C62" s="73">
        <v>0</v>
      </c>
      <c r="D62" s="73"/>
      <c r="E62" s="73"/>
      <c r="F62" s="73"/>
      <c r="G62" s="48">
        <f t="shared" si="36"/>
        <v>0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>
        <f t="shared" si="33"/>
        <v>0</v>
      </c>
      <c r="U62" s="48">
        <f t="shared" si="34"/>
        <v>0</v>
      </c>
      <c r="V62" s="50"/>
      <c r="W62" s="113"/>
    </row>
    <row r="63" spans="1:23" x14ac:dyDescent="0.25">
      <c r="A63" s="68" t="s">
        <v>89</v>
      </c>
      <c r="B63" s="94">
        <v>0</v>
      </c>
      <c r="C63" s="73">
        <v>0</v>
      </c>
      <c r="D63" s="73"/>
      <c r="E63" s="73"/>
      <c r="F63" s="73"/>
      <c r="G63" s="48">
        <f t="shared" si="36"/>
        <v>0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>
        <f t="shared" si="33"/>
        <v>0</v>
      </c>
      <c r="U63" s="48">
        <f t="shared" si="34"/>
        <v>0</v>
      </c>
      <c r="V63" s="50"/>
      <c r="W63" s="113"/>
    </row>
    <row r="64" spans="1:23" x14ac:dyDescent="0.25">
      <c r="A64" s="68" t="s">
        <v>93</v>
      </c>
      <c r="B64" s="94">
        <v>0</v>
      </c>
      <c r="C64" s="73">
        <v>0</v>
      </c>
      <c r="D64" s="73"/>
      <c r="E64" s="73"/>
      <c r="F64" s="73"/>
      <c r="G64" s="48">
        <f t="shared" si="36"/>
        <v>0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>
        <f t="shared" ref="T64" si="38">SUM(H64:S64)</f>
        <v>0</v>
      </c>
      <c r="U64" s="48">
        <f t="shared" si="34"/>
        <v>0</v>
      </c>
      <c r="V64" s="50"/>
      <c r="W64" s="113"/>
    </row>
    <row r="65" spans="1:23" x14ac:dyDescent="0.25">
      <c r="A65" s="46" t="s">
        <v>40</v>
      </c>
      <c r="B65" s="94">
        <v>0</v>
      </c>
      <c r="C65" s="73">
        <v>0</v>
      </c>
      <c r="D65" s="73"/>
      <c r="E65" s="73"/>
      <c r="F65" s="73"/>
      <c r="G65" s="48">
        <f t="shared" si="36"/>
        <v>0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>
        <f t="shared" si="33"/>
        <v>0</v>
      </c>
      <c r="U65" s="48">
        <f t="shared" si="34"/>
        <v>0</v>
      </c>
      <c r="V65" s="50"/>
      <c r="W65" s="113"/>
    </row>
    <row r="66" spans="1:23" x14ac:dyDescent="0.25">
      <c r="A66" s="21" t="s">
        <v>18</v>
      </c>
      <c r="B66" s="51">
        <f>SUM(B45:B65)</f>
        <v>19000</v>
      </c>
      <c r="C66" s="51">
        <f>SUM(C45:C65)</f>
        <v>9100</v>
      </c>
      <c r="D66" s="51">
        <f>SUM(D45:D65)</f>
        <v>0</v>
      </c>
      <c r="E66" s="51">
        <f>SUM(E45:E65)</f>
        <v>0</v>
      </c>
      <c r="F66" s="51">
        <f>SUM(F45:F65)</f>
        <v>0</v>
      </c>
      <c r="G66" s="52">
        <f>SUM(B66:E66)</f>
        <v>28100</v>
      </c>
      <c r="H66" s="51">
        <f t="shared" ref="H66:T66" si="39">SUM(H45:H65)</f>
        <v>3657</v>
      </c>
      <c r="I66" s="52">
        <f t="shared" si="39"/>
        <v>0</v>
      </c>
      <c r="J66" s="52">
        <f t="shared" si="39"/>
        <v>0</v>
      </c>
      <c r="K66" s="52">
        <f t="shared" si="39"/>
        <v>0</v>
      </c>
      <c r="L66" s="52">
        <f t="shared" si="39"/>
        <v>0</v>
      </c>
      <c r="M66" s="52">
        <f t="shared" si="39"/>
        <v>0</v>
      </c>
      <c r="N66" s="52">
        <f t="shared" si="39"/>
        <v>0</v>
      </c>
      <c r="O66" s="52">
        <f t="shared" si="39"/>
        <v>0</v>
      </c>
      <c r="P66" s="52">
        <f t="shared" si="39"/>
        <v>0</v>
      </c>
      <c r="Q66" s="52">
        <f t="shared" si="39"/>
        <v>0</v>
      </c>
      <c r="R66" s="52">
        <f t="shared" si="39"/>
        <v>0</v>
      </c>
      <c r="S66" s="52">
        <f t="shared" si="39"/>
        <v>0</v>
      </c>
      <c r="T66" s="52">
        <f t="shared" si="39"/>
        <v>3657</v>
      </c>
      <c r="U66" s="53">
        <f t="shared" si="34"/>
        <v>24443</v>
      </c>
      <c r="V66" s="55"/>
    </row>
    <row r="67" spans="1:23" x14ac:dyDescent="0.25">
      <c r="B67" s="6"/>
    </row>
    <row r="68" spans="1:23" ht="15.75" x14ac:dyDescent="0.25">
      <c r="A68" s="99" t="s">
        <v>58</v>
      </c>
      <c r="B68" s="100">
        <f>B32+B37+B42+B66</f>
        <v>338000</v>
      </c>
      <c r="C68" s="100">
        <f t="shared" ref="C68:G68" si="40">C32+C37+C42+C66+C27</f>
        <v>761355.38</v>
      </c>
      <c r="D68" s="100">
        <f t="shared" si="40"/>
        <v>0</v>
      </c>
      <c r="E68" s="100">
        <f t="shared" si="40"/>
        <v>0</v>
      </c>
      <c r="F68" s="100">
        <f t="shared" si="40"/>
        <v>0</v>
      </c>
      <c r="G68" s="100">
        <f t="shared" si="40"/>
        <v>1099355.3799999999</v>
      </c>
      <c r="H68" s="57">
        <f>H32+H37+H42+H66+H27+1</f>
        <v>39607</v>
      </c>
      <c r="I68" s="58">
        <f t="shared" ref="I68:T68" si="41">I32+I37+I42+I66+I27</f>
        <v>0</v>
      </c>
      <c r="J68" s="58">
        <f t="shared" si="41"/>
        <v>0</v>
      </c>
      <c r="K68" s="58">
        <f t="shared" si="41"/>
        <v>0</v>
      </c>
      <c r="L68" s="58">
        <f t="shared" si="41"/>
        <v>0</v>
      </c>
      <c r="M68" s="58">
        <f t="shared" si="41"/>
        <v>0</v>
      </c>
      <c r="N68" s="58">
        <f t="shared" si="41"/>
        <v>0</v>
      </c>
      <c r="O68" s="58">
        <f t="shared" si="41"/>
        <v>0</v>
      </c>
      <c r="P68" s="58">
        <f t="shared" si="41"/>
        <v>0</v>
      </c>
      <c r="Q68" s="58">
        <f t="shared" si="41"/>
        <v>0</v>
      </c>
      <c r="R68" s="58">
        <f t="shared" si="41"/>
        <v>0</v>
      </c>
      <c r="S68" s="58">
        <f t="shared" si="41"/>
        <v>0</v>
      </c>
      <c r="T68" s="58">
        <f t="shared" si="41"/>
        <v>39606</v>
      </c>
      <c r="U68" s="58">
        <f>G68-T68</f>
        <v>1059749.3799999999</v>
      </c>
      <c r="V68" s="59">
        <f>T68/G68</f>
        <v>3.6026566768609443E-2</v>
      </c>
    </row>
    <row r="69" spans="1:23" ht="15.75" x14ac:dyDescent="0.25">
      <c r="A69" s="99"/>
      <c r="B69" s="100"/>
      <c r="C69" s="100"/>
      <c r="D69" s="100"/>
      <c r="E69" s="100"/>
      <c r="F69" s="100"/>
      <c r="G69" s="105"/>
      <c r="H69" s="100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105"/>
      <c r="U69" s="105"/>
      <c r="V69" s="118"/>
    </row>
    <row r="70" spans="1:23" hidden="1" x14ac:dyDescent="0.25">
      <c r="A70" s="101" t="s">
        <v>97</v>
      </c>
      <c r="B70" s="102">
        <v>11692</v>
      </c>
      <c r="C70" s="103"/>
      <c r="D70" s="103"/>
      <c r="E70" s="103"/>
      <c r="F70" s="103"/>
      <c r="G70" s="104">
        <f>SUM(B70:E70)</f>
        <v>11692</v>
      </c>
      <c r="H70" s="10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103">
        <f>SUM(H70:S70)</f>
        <v>0</v>
      </c>
      <c r="U70" s="116"/>
      <c r="V70" s="117"/>
      <c r="W70" s="87"/>
    </row>
    <row r="71" spans="1:23" ht="15.75" hidden="1" x14ac:dyDescent="0.25">
      <c r="A71" s="89" t="s">
        <v>100</v>
      </c>
      <c r="B71" s="94"/>
      <c r="C71" s="91"/>
      <c r="D71" s="91"/>
      <c r="E71" s="91"/>
      <c r="F71" s="91"/>
      <c r="G71" s="90">
        <f>SUM(B71:E71)</f>
        <v>0</v>
      </c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2"/>
      <c r="V71" s="93"/>
      <c r="W71" s="86"/>
    </row>
    <row r="72" spans="1:23" hidden="1" x14ac:dyDescent="0.25"/>
    <row r="73" spans="1:23" ht="15.75" x14ac:dyDescent="0.25">
      <c r="A73" s="69" t="s">
        <v>19</v>
      </c>
      <c r="B73" s="32"/>
      <c r="C73" s="30"/>
      <c r="D73" s="30"/>
      <c r="E73" s="30"/>
      <c r="F73" s="30"/>
      <c r="G73" s="31"/>
      <c r="H73" s="32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115"/>
    </row>
    <row r="74" spans="1:23" ht="45" x14ac:dyDescent="0.25">
      <c r="A74" s="21" t="s">
        <v>4</v>
      </c>
      <c r="B74" s="60" t="s">
        <v>67</v>
      </c>
      <c r="C74" s="61" t="s">
        <v>96</v>
      </c>
      <c r="D74" s="61" t="s">
        <v>83</v>
      </c>
      <c r="E74" s="10" t="s">
        <v>110</v>
      </c>
      <c r="F74" s="97" t="s">
        <v>111</v>
      </c>
      <c r="G74" s="62" t="s">
        <v>68</v>
      </c>
      <c r="H74" s="12" t="s">
        <v>115</v>
      </c>
      <c r="I74" s="13" t="s">
        <v>116</v>
      </c>
      <c r="J74" s="13" t="s">
        <v>117</v>
      </c>
      <c r="K74" s="13" t="s">
        <v>118</v>
      </c>
      <c r="L74" s="13" t="s">
        <v>119</v>
      </c>
      <c r="M74" s="13" t="s">
        <v>120</v>
      </c>
      <c r="N74" s="13" t="s">
        <v>121</v>
      </c>
      <c r="O74" s="13" t="s">
        <v>122</v>
      </c>
      <c r="P74" s="13" t="s">
        <v>123</v>
      </c>
      <c r="Q74" s="13" t="s">
        <v>124</v>
      </c>
      <c r="R74" s="13" t="s">
        <v>127</v>
      </c>
      <c r="S74" s="13" t="s">
        <v>125</v>
      </c>
      <c r="T74" s="13" t="s">
        <v>80</v>
      </c>
      <c r="U74" s="11" t="s">
        <v>77</v>
      </c>
      <c r="V74" s="14" t="s">
        <v>78</v>
      </c>
      <c r="W74" s="12" t="s">
        <v>90</v>
      </c>
    </row>
    <row r="75" spans="1:23" x14ac:dyDescent="0.25">
      <c r="A75" s="46" t="s">
        <v>20</v>
      </c>
      <c r="B75" s="94">
        <v>138000</v>
      </c>
      <c r="C75" s="74">
        <v>0</v>
      </c>
      <c r="D75" s="74"/>
      <c r="E75" s="74"/>
      <c r="F75" s="74"/>
      <c r="G75" s="48">
        <f>SUM(B75:F75)</f>
        <v>138000</v>
      </c>
      <c r="H75" s="73">
        <v>9120</v>
      </c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>
        <f>SUM(H75:S75)</f>
        <v>9120</v>
      </c>
      <c r="U75" s="48">
        <f t="shared" ref="U75:U80" si="42">G75-T75</f>
        <v>128880</v>
      </c>
      <c r="V75" s="63">
        <f t="shared" ref="V75:V80" si="43">T75/G75</f>
        <v>6.6086956521739126E-2</v>
      </c>
      <c r="W75" s="87"/>
    </row>
    <row r="76" spans="1:23" x14ac:dyDescent="0.25">
      <c r="A76" s="46" t="s">
        <v>21</v>
      </c>
      <c r="B76" s="94">
        <v>11120</v>
      </c>
      <c r="C76" s="74">
        <v>0</v>
      </c>
      <c r="D76" s="74"/>
      <c r="E76" s="74"/>
      <c r="F76" s="74"/>
      <c r="G76" s="48">
        <f t="shared" ref="G76:G78" si="44">SUM(B76:F76)</f>
        <v>11120</v>
      </c>
      <c r="H76" s="73">
        <v>795</v>
      </c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>
        <f t="shared" ref="T76:T79" si="45">SUM(H76:S76)</f>
        <v>795</v>
      </c>
      <c r="U76" s="48">
        <f t="shared" si="42"/>
        <v>10325</v>
      </c>
      <c r="V76" s="63">
        <f t="shared" si="43"/>
        <v>7.1492805755395683E-2</v>
      </c>
      <c r="W76" s="84"/>
    </row>
    <row r="77" spans="1:23" x14ac:dyDescent="0.25">
      <c r="A77" s="46" t="s">
        <v>22</v>
      </c>
      <c r="B77" s="111">
        <v>28000</v>
      </c>
      <c r="C77" s="74">
        <v>0</v>
      </c>
      <c r="D77" s="74"/>
      <c r="E77" s="74"/>
      <c r="F77" s="74"/>
      <c r="G77" s="48">
        <f t="shared" si="44"/>
        <v>28000</v>
      </c>
      <c r="H77" s="73">
        <v>766</v>
      </c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>
        <f t="shared" si="45"/>
        <v>766</v>
      </c>
      <c r="U77" s="48">
        <f t="shared" si="42"/>
        <v>27234</v>
      </c>
      <c r="V77" s="63">
        <f t="shared" si="43"/>
        <v>2.7357142857142858E-2</v>
      </c>
      <c r="W77" s="84"/>
    </row>
    <row r="78" spans="1:23" x14ac:dyDescent="0.25">
      <c r="A78" s="46" t="s">
        <v>23</v>
      </c>
      <c r="B78" s="94">
        <v>7500</v>
      </c>
      <c r="C78" s="82">
        <v>0</v>
      </c>
      <c r="D78" s="73"/>
      <c r="E78" s="73"/>
      <c r="F78" s="71"/>
      <c r="G78" s="48">
        <f t="shared" si="44"/>
        <v>7500</v>
      </c>
      <c r="H78" s="73">
        <v>507</v>
      </c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>
        <f t="shared" si="45"/>
        <v>507</v>
      </c>
      <c r="U78" s="48">
        <f t="shared" si="42"/>
        <v>6993</v>
      </c>
      <c r="V78" s="63">
        <f t="shared" si="43"/>
        <v>6.7599999999999993E-2</v>
      </c>
      <c r="W78" s="84"/>
    </row>
    <row r="79" spans="1:23" x14ac:dyDescent="0.25">
      <c r="A79" s="46" t="s">
        <v>24</v>
      </c>
      <c r="B79" s="94">
        <v>1000</v>
      </c>
      <c r="C79" s="74">
        <v>5000</v>
      </c>
      <c r="D79" s="74"/>
      <c r="E79" s="74"/>
      <c r="F79" s="74"/>
      <c r="G79" s="48">
        <f>SUM(B79:F79)</f>
        <v>6000</v>
      </c>
      <c r="H79" s="73">
        <v>1072</v>
      </c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>
        <f t="shared" si="45"/>
        <v>1072</v>
      </c>
      <c r="U79" s="48">
        <f t="shared" si="42"/>
        <v>4928</v>
      </c>
      <c r="V79" s="63">
        <f t="shared" si="43"/>
        <v>0.17866666666666667</v>
      </c>
      <c r="W79" s="88" t="s">
        <v>135</v>
      </c>
    </row>
    <row r="80" spans="1:23" x14ac:dyDescent="0.25">
      <c r="A80" s="21" t="s">
        <v>25</v>
      </c>
      <c r="B80" s="51">
        <f>SUM(B75:B79)</f>
        <v>185620</v>
      </c>
      <c r="C80" s="51">
        <f>SUM(C75:C79)</f>
        <v>5000</v>
      </c>
      <c r="D80" s="51">
        <f>SUM(D75:D79)</f>
        <v>0</v>
      </c>
      <c r="E80" s="51">
        <f>SUM(E75:E79)</f>
        <v>0</v>
      </c>
      <c r="F80" s="51">
        <f>SUM(F75:F79)</f>
        <v>0</v>
      </c>
      <c r="G80" s="52">
        <f>SUM(B80:F80)</f>
        <v>190620</v>
      </c>
      <c r="H80" s="51">
        <f>SUM(H75:H79)</f>
        <v>12260</v>
      </c>
      <c r="I80" s="52">
        <f t="shared" ref="I80:S80" si="46">SUM(I75:I79)</f>
        <v>0</v>
      </c>
      <c r="J80" s="52">
        <f t="shared" si="46"/>
        <v>0</v>
      </c>
      <c r="K80" s="52">
        <f t="shared" si="46"/>
        <v>0</v>
      </c>
      <c r="L80" s="52">
        <f t="shared" si="46"/>
        <v>0</v>
      </c>
      <c r="M80" s="52">
        <f t="shared" si="46"/>
        <v>0</v>
      </c>
      <c r="N80" s="52">
        <f t="shared" si="46"/>
        <v>0</v>
      </c>
      <c r="O80" s="52">
        <f t="shared" si="46"/>
        <v>0</v>
      </c>
      <c r="P80" s="52">
        <f t="shared" si="46"/>
        <v>0</v>
      </c>
      <c r="Q80" s="52">
        <f t="shared" si="46"/>
        <v>0</v>
      </c>
      <c r="R80" s="52">
        <f t="shared" si="46"/>
        <v>0</v>
      </c>
      <c r="S80" s="52">
        <f t="shared" si="46"/>
        <v>0</v>
      </c>
      <c r="T80" s="52">
        <f>SUM(T75:T79)</f>
        <v>12260</v>
      </c>
      <c r="U80" s="53">
        <f t="shared" si="42"/>
        <v>178360</v>
      </c>
      <c r="V80" s="55">
        <f t="shared" si="43"/>
        <v>6.4316441086979328E-2</v>
      </c>
    </row>
    <row r="81" spans="1:23" x14ac:dyDescent="0.25">
      <c r="B81" s="6"/>
    </row>
    <row r="82" spans="1:23" x14ac:dyDescent="0.25">
      <c r="A82" s="21" t="s">
        <v>5</v>
      </c>
      <c r="B82" s="6"/>
    </row>
    <row r="83" spans="1:23" ht="14.25" customHeight="1" x14ac:dyDescent="0.25">
      <c r="A83" s="46" t="s">
        <v>26</v>
      </c>
      <c r="B83" s="94">
        <v>4000</v>
      </c>
      <c r="C83" s="73">
        <v>500</v>
      </c>
      <c r="D83" s="73"/>
      <c r="E83" s="73"/>
      <c r="F83" s="73"/>
      <c r="G83" s="48">
        <f>SUM(B83:F83)</f>
        <v>4500</v>
      </c>
      <c r="H83" s="73">
        <v>438</v>
      </c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>
        <f>SUM(H83:S83)</f>
        <v>438</v>
      </c>
      <c r="U83" s="48">
        <f t="shared" ref="U83:U98" si="47">G83-T83</f>
        <v>4062</v>
      </c>
      <c r="V83" s="63">
        <f t="shared" ref="V83:V89" si="48">T83/G83</f>
        <v>9.7333333333333327E-2</v>
      </c>
      <c r="W83" s="112" t="s">
        <v>105</v>
      </c>
    </row>
    <row r="84" spans="1:23" ht="14.25" customHeight="1" x14ac:dyDescent="0.25">
      <c r="A84" s="46" t="s">
        <v>27</v>
      </c>
      <c r="B84" s="94">
        <v>35000</v>
      </c>
      <c r="C84" s="73">
        <v>5000</v>
      </c>
      <c r="D84" s="73"/>
      <c r="E84" s="73"/>
      <c r="F84" s="73"/>
      <c r="G84" s="48">
        <f t="shared" ref="G84:G97" si="49">SUM(B84:F84)</f>
        <v>40000</v>
      </c>
      <c r="H84" s="73">
        <v>2358</v>
      </c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>
        <f t="shared" ref="T84:T97" si="50">SUM(H84:S84)</f>
        <v>2358</v>
      </c>
      <c r="U84" s="48">
        <f t="shared" si="47"/>
        <v>37642</v>
      </c>
      <c r="V84" s="63">
        <f t="shared" si="48"/>
        <v>5.8950000000000002E-2</v>
      </c>
      <c r="W84" s="112" t="s">
        <v>143</v>
      </c>
    </row>
    <row r="85" spans="1:23" x14ac:dyDescent="0.25">
      <c r="A85" s="46" t="s">
        <v>81</v>
      </c>
      <c r="B85" s="94">
        <v>1000</v>
      </c>
      <c r="C85" s="73">
        <v>1000</v>
      </c>
      <c r="D85" s="73"/>
      <c r="E85" s="73"/>
      <c r="F85" s="73"/>
      <c r="G85" s="48">
        <f t="shared" si="49"/>
        <v>2000</v>
      </c>
      <c r="H85" s="73">
        <v>0</v>
      </c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>
        <f t="shared" si="50"/>
        <v>0</v>
      </c>
      <c r="U85" s="48">
        <f t="shared" si="47"/>
        <v>2000</v>
      </c>
      <c r="V85" s="63">
        <f t="shared" si="48"/>
        <v>0</v>
      </c>
      <c r="W85" s="113" t="s">
        <v>142</v>
      </c>
    </row>
    <row r="86" spans="1:23" x14ac:dyDescent="0.25">
      <c r="A86" s="46" t="s">
        <v>73</v>
      </c>
      <c r="B86" s="94">
        <v>1000</v>
      </c>
      <c r="C86" s="73">
        <v>3000</v>
      </c>
      <c r="D86" s="73"/>
      <c r="E86" s="73"/>
      <c r="F86" s="73"/>
      <c r="G86" s="48">
        <f t="shared" si="49"/>
        <v>4000</v>
      </c>
      <c r="H86" s="73">
        <v>0</v>
      </c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>
        <f t="shared" si="50"/>
        <v>0</v>
      </c>
      <c r="U86" s="48">
        <f t="shared" si="47"/>
        <v>4000</v>
      </c>
      <c r="V86" s="63">
        <f t="shared" si="48"/>
        <v>0</v>
      </c>
      <c r="W86" s="113" t="s">
        <v>144</v>
      </c>
    </row>
    <row r="87" spans="1:23" x14ac:dyDescent="0.25">
      <c r="A87" s="46" t="s">
        <v>71</v>
      </c>
      <c r="B87" s="94">
        <v>3000</v>
      </c>
      <c r="C87" s="73">
        <v>2000</v>
      </c>
      <c r="D87" s="73"/>
      <c r="E87" s="73"/>
      <c r="F87" s="73"/>
      <c r="G87" s="48">
        <f t="shared" si="49"/>
        <v>5000</v>
      </c>
      <c r="H87" s="73">
        <v>0</v>
      </c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>
        <f t="shared" si="50"/>
        <v>0</v>
      </c>
      <c r="U87" s="48">
        <f t="shared" si="47"/>
        <v>5000</v>
      </c>
      <c r="V87" s="63">
        <f t="shared" si="48"/>
        <v>0</v>
      </c>
      <c r="W87" s="113" t="s">
        <v>145</v>
      </c>
    </row>
    <row r="88" spans="1:23" x14ac:dyDescent="0.25">
      <c r="A88" s="46" t="s">
        <v>72</v>
      </c>
      <c r="B88" s="94">
        <v>1000</v>
      </c>
      <c r="C88" s="73">
        <v>0</v>
      </c>
      <c r="D88" s="73"/>
      <c r="E88" s="73"/>
      <c r="F88" s="73"/>
      <c r="G88" s="48">
        <f t="shared" si="49"/>
        <v>1000</v>
      </c>
      <c r="H88" s="73">
        <v>0</v>
      </c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>
        <f t="shared" si="50"/>
        <v>0</v>
      </c>
      <c r="U88" s="48">
        <f t="shared" si="47"/>
        <v>1000</v>
      </c>
      <c r="V88" s="63">
        <f t="shared" si="48"/>
        <v>0</v>
      </c>
      <c r="W88" s="113"/>
    </row>
    <row r="89" spans="1:23" ht="14.25" customHeight="1" x14ac:dyDescent="0.25">
      <c r="A89" s="46" t="s">
        <v>82</v>
      </c>
      <c r="B89" s="94">
        <v>100</v>
      </c>
      <c r="C89" s="73">
        <v>0</v>
      </c>
      <c r="D89" s="73"/>
      <c r="E89" s="73"/>
      <c r="F89" s="73"/>
      <c r="G89" s="48">
        <f t="shared" si="49"/>
        <v>100</v>
      </c>
      <c r="H89" s="73">
        <v>0</v>
      </c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>
        <f t="shared" si="50"/>
        <v>0</v>
      </c>
      <c r="U89" s="48">
        <f t="shared" si="47"/>
        <v>100</v>
      </c>
      <c r="V89" s="63">
        <f t="shared" si="48"/>
        <v>0</v>
      </c>
      <c r="W89" s="112" t="s">
        <v>107</v>
      </c>
    </row>
    <row r="90" spans="1:23" ht="14.25" customHeight="1" x14ac:dyDescent="0.25">
      <c r="A90" s="46" t="s">
        <v>64</v>
      </c>
      <c r="B90" s="94">
        <v>1000</v>
      </c>
      <c r="C90" s="73">
        <v>500</v>
      </c>
      <c r="D90" s="73"/>
      <c r="E90" s="73"/>
      <c r="F90" s="73"/>
      <c r="G90" s="48">
        <f t="shared" si="49"/>
        <v>1500</v>
      </c>
      <c r="H90" s="73">
        <v>27</v>
      </c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>
        <f t="shared" si="50"/>
        <v>27</v>
      </c>
      <c r="U90" s="48">
        <f t="shared" si="47"/>
        <v>1473</v>
      </c>
      <c r="V90" s="63">
        <f t="shared" ref="V90:V98" si="51">T90/G90</f>
        <v>1.7999999999999999E-2</v>
      </c>
      <c r="W90" s="112" t="s">
        <v>106</v>
      </c>
    </row>
    <row r="91" spans="1:23" x14ac:dyDescent="0.25">
      <c r="A91" s="46" t="s">
        <v>63</v>
      </c>
      <c r="B91" s="94">
        <v>1500</v>
      </c>
      <c r="C91" s="73">
        <v>500</v>
      </c>
      <c r="D91" s="73"/>
      <c r="E91" s="73"/>
      <c r="F91" s="73"/>
      <c r="G91" s="48">
        <f t="shared" si="49"/>
        <v>2000</v>
      </c>
      <c r="H91" s="73">
        <v>260</v>
      </c>
      <c r="I91" s="96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>
        <f t="shared" si="50"/>
        <v>260</v>
      </c>
      <c r="U91" s="48">
        <f t="shared" si="47"/>
        <v>1740</v>
      </c>
      <c r="V91" s="63">
        <f t="shared" si="51"/>
        <v>0.13</v>
      </c>
      <c r="W91" s="113" t="s">
        <v>141</v>
      </c>
    </row>
    <row r="92" spans="1:23" x14ac:dyDescent="0.25">
      <c r="A92" s="46" t="s">
        <v>28</v>
      </c>
      <c r="B92" s="94">
        <v>1000</v>
      </c>
      <c r="C92" s="73">
        <v>0</v>
      </c>
      <c r="D92" s="73"/>
      <c r="E92" s="73"/>
      <c r="F92" s="73"/>
      <c r="G92" s="48">
        <f t="shared" si="49"/>
        <v>1000</v>
      </c>
      <c r="H92" s="73">
        <v>50</v>
      </c>
      <c r="I92" s="73"/>
      <c r="J92" s="73"/>
      <c r="K92" s="75"/>
      <c r="L92" s="73"/>
      <c r="M92" s="73"/>
      <c r="N92" s="73"/>
      <c r="O92" s="73"/>
      <c r="P92" s="73"/>
      <c r="Q92" s="73"/>
      <c r="R92" s="73"/>
      <c r="S92" s="73"/>
      <c r="T92" s="73">
        <f t="shared" si="50"/>
        <v>50</v>
      </c>
      <c r="U92" s="48">
        <f t="shared" si="47"/>
        <v>950</v>
      </c>
      <c r="V92" s="63">
        <f t="shared" si="51"/>
        <v>0.05</v>
      </c>
      <c r="W92" s="113"/>
    </row>
    <row r="93" spans="1:23" x14ac:dyDescent="0.25">
      <c r="A93" s="46" t="s">
        <v>29</v>
      </c>
      <c r="B93" s="94">
        <v>1700</v>
      </c>
      <c r="C93" s="73">
        <v>0</v>
      </c>
      <c r="D93" s="73"/>
      <c r="E93" s="73"/>
      <c r="F93" s="73"/>
      <c r="G93" s="48">
        <f t="shared" si="49"/>
        <v>1700</v>
      </c>
      <c r="H93" s="73">
        <v>0</v>
      </c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>
        <f t="shared" si="50"/>
        <v>0</v>
      </c>
      <c r="U93" s="48">
        <f t="shared" si="47"/>
        <v>1700</v>
      </c>
      <c r="V93" s="63">
        <f t="shared" si="51"/>
        <v>0</v>
      </c>
      <c r="W93" s="113"/>
    </row>
    <row r="94" spans="1:23" ht="15" customHeight="1" x14ac:dyDescent="0.25">
      <c r="A94" s="46" t="s">
        <v>30</v>
      </c>
      <c r="B94" s="94">
        <v>34100</v>
      </c>
      <c r="C94" s="73">
        <v>5900</v>
      </c>
      <c r="D94" s="73"/>
      <c r="E94" s="73"/>
      <c r="F94" s="73"/>
      <c r="G94" s="48">
        <f t="shared" si="49"/>
        <v>40000</v>
      </c>
      <c r="H94" s="73">
        <v>468</v>
      </c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>
        <f t="shared" si="50"/>
        <v>468</v>
      </c>
      <c r="U94" s="48">
        <f t="shared" si="47"/>
        <v>39532</v>
      </c>
      <c r="V94" s="63">
        <f t="shared" si="51"/>
        <v>1.17E-2</v>
      </c>
      <c r="W94" s="113" t="s">
        <v>140</v>
      </c>
    </row>
    <row r="95" spans="1:23" ht="15" customHeight="1" x14ac:dyDescent="0.25">
      <c r="A95" s="46" t="s">
        <v>41</v>
      </c>
      <c r="B95" s="94">
        <v>10000</v>
      </c>
      <c r="C95" s="73">
        <v>5000</v>
      </c>
      <c r="D95" s="73"/>
      <c r="E95" s="73"/>
      <c r="F95" s="73"/>
      <c r="G95" s="48">
        <f t="shared" si="49"/>
        <v>15000</v>
      </c>
      <c r="H95" s="73">
        <v>1225</v>
      </c>
      <c r="I95" s="75"/>
      <c r="J95" s="73"/>
      <c r="K95" s="73"/>
      <c r="L95" s="73"/>
      <c r="M95" s="75"/>
      <c r="N95" s="73"/>
      <c r="O95" s="73"/>
      <c r="P95" s="73"/>
      <c r="Q95" s="73"/>
      <c r="R95" s="73"/>
      <c r="S95" s="73"/>
      <c r="T95" s="73">
        <f t="shared" si="50"/>
        <v>1225</v>
      </c>
      <c r="U95" s="48">
        <f t="shared" si="47"/>
        <v>13775</v>
      </c>
      <c r="V95" s="63">
        <f t="shared" si="51"/>
        <v>8.1666666666666665E-2</v>
      </c>
      <c r="W95" s="112" t="s">
        <v>139</v>
      </c>
    </row>
    <row r="96" spans="1:23" ht="15" customHeight="1" x14ac:dyDescent="0.25">
      <c r="A96" s="46" t="s">
        <v>31</v>
      </c>
      <c r="B96" s="94">
        <v>250</v>
      </c>
      <c r="C96" s="73">
        <v>150</v>
      </c>
      <c r="D96" s="73"/>
      <c r="E96" s="73"/>
      <c r="F96" s="73"/>
      <c r="G96" s="48">
        <f t="shared" si="49"/>
        <v>400</v>
      </c>
      <c r="H96" s="73">
        <v>29</v>
      </c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>
        <f t="shared" si="50"/>
        <v>29</v>
      </c>
      <c r="U96" s="48">
        <f t="shared" si="47"/>
        <v>371</v>
      </c>
      <c r="V96" s="63">
        <f t="shared" si="51"/>
        <v>7.2499999999999995E-2</v>
      </c>
      <c r="W96" s="113"/>
    </row>
    <row r="97" spans="1:23" x14ac:dyDescent="0.25">
      <c r="A97" s="46" t="s">
        <v>32</v>
      </c>
      <c r="B97" s="94">
        <v>250</v>
      </c>
      <c r="C97" s="73">
        <v>150</v>
      </c>
      <c r="D97" s="73"/>
      <c r="E97" s="73"/>
      <c r="F97" s="73"/>
      <c r="G97" s="48">
        <f t="shared" si="49"/>
        <v>400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>
        <f t="shared" si="50"/>
        <v>0</v>
      </c>
      <c r="U97" s="48">
        <f t="shared" si="47"/>
        <v>400</v>
      </c>
      <c r="V97" s="63">
        <f t="shared" si="51"/>
        <v>0</v>
      </c>
      <c r="W97" s="113"/>
    </row>
    <row r="98" spans="1:23" x14ac:dyDescent="0.25">
      <c r="A98" s="21" t="s">
        <v>33</v>
      </c>
      <c r="B98" s="51">
        <f>SUM(B83:B97)</f>
        <v>94900</v>
      </c>
      <c r="C98" s="51">
        <f>SUM(C83:C97)</f>
        <v>23700</v>
      </c>
      <c r="D98" s="51">
        <f>SUM(D83:D97)</f>
        <v>0</v>
      </c>
      <c r="E98" s="51">
        <f>SUM(E83:E97)</f>
        <v>0</v>
      </c>
      <c r="F98" s="51">
        <f>SUM(F83:F97)</f>
        <v>0</v>
      </c>
      <c r="G98" s="52">
        <f>SUM(B98:F98)</f>
        <v>118600</v>
      </c>
      <c r="H98" s="51">
        <f t="shared" ref="H98:S98" si="52">SUM(H83:H97)</f>
        <v>4855</v>
      </c>
      <c r="I98" s="52">
        <f t="shared" si="52"/>
        <v>0</v>
      </c>
      <c r="J98" s="52">
        <f t="shared" si="52"/>
        <v>0</v>
      </c>
      <c r="K98" s="52">
        <f t="shared" si="52"/>
        <v>0</v>
      </c>
      <c r="L98" s="52">
        <f t="shared" si="52"/>
        <v>0</v>
      </c>
      <c r="M98" s="52">
        <f t="shared" si="52"/>
        <v>0</v>
      </c>
      <c r="N98" s="52">
        <f t="shared" si="52"/>
        <v>0</v>
      </c>
      <c r="O98" s="52">
        <f t="shared" si="52"/>
        <v>0</v>
      </c>
      <c r="P98" s="52">
        <f t="shared" si="52"/>
        <v>0</v>
      </c>
      <c r="Q98" s="52">
        <f t="shared" si="52"/>
        <v>0</v>
      </c>
      <c r="R98" s="52">
        <f t="shared" si="52"/>
        <v>0</v>
      </c>
      <c r="S98" s="52">
        <f t="shared" si="52"/>
        <v>0</v>
      </c>
      <c r="T98" s="52">
        <f>SUM(T83:T97)</f>
        <v>4855</v>
      </c>
      <c r="U98" s="53">
        <f t="shared" si="47"/>
        <v>113745</v>
      </c>
      <c r="V98" s="55">
        <f t="shared" si="51"/>
        <v>4.0935919055649243E-2</v>
      </c>
    </row>
    <row r="99" spans="1:23" x14ac:dyDescent="0.25">
      <c r="B99" s="6"/>
    </row>
    <row r="100" spans="1:23" x14ac:dyDescent="0.25">
      <c r="A100" s="21" t="s">
        <v>6</v>
      </c>
      <c r="B100" s="6"/>
    </row>
    <row r="101" spans="1:23" ht="13.5" customHeight="1" x14ac:dyDescent="0.25">
      <c r="A101" s="46" t="s">
        <v>34</v>
      </c>
      <c r="B101" s="94">
        <v>24480</v>
      </c>
      <c r="C101" s="73">
        <v>520</v>
      </c>
      <c r="D101" s="73"/>
      <c r="E101" s="73"/>
      <c r="F101" s="73"/>
      <c r="G101" s="48">
        <f>SUM(B101:F101)</f>
        <v>25000</v>
      </c>
      <c r="H101" s="73">
        <v>970</v>
      </c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>
        <f>SUM(H101:S101)</f>
        <v>970</v>
      </c>
      <c r="U101" s="48">
        <f t="shared" ref="U101:U107" si="53">G101-T101</f>
        <v>24030</v>
      </c>
      <c r="V101" s="63">
        <f>T101/G101</f>
        <v>3.8800000000000001E-2</v>
      </c>
      <c r="W101" s="112" t="s">
        <v>138</v>
      </c>
    </row>
    <row r="102" spans="1:23" ht="14.25" customHeight="1" x14ac:dyDescent="0.25">
      <c r="A102" s="46" t="s">
        <v>35</v>
      </c>
      <c r="B102" s="94">
        <v>1000</v>
      </c>
      <c r="C102" s="73">
        <v>0</v>
      </c>
      <c r="D102" s="73"/>
      <c r="E102" s="73"/>
      <c r="F102" s="73"/>
      <c r="G102" s="48">
        <f t="shared" ref="G102:G106" si="54">SUM(B102:F102)</f>
        <v>1000</v>
      </c>
      <c r="H102" s="73">
        <v>43</v>
      </c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>
        <f t="shared" ref="T102:T103" si="55">SUM(H102:S102)</f>
        <v>43</v>
      </c>
      <c r="U102" s="48">
        <f t="shared" si="53"/>
        <v>957</v>
      </c>
      <c r="V102" s="63">
        <f>T102/G102</f>
        <v>4.2999999999999997E-2</v>
      </c>
      <c r="W102" s="112"/>
    </row>
    <row r="103" spans="1:23" x14ac:dyDescent="0.25">
      <c r="A103" s="68" t="s">
        <v>91</v>
      </c>
      <c r="B103" s="94">
        <v>7000</v>
      </c>
      <c r="C103" s="73">
        <v>7000</v>
      </c>
      <c r="D103" s="73"/>
      <c r="E103" s="73"/>
      <c r="F103" s="73"/>
      <c r="G103" s="48">
        <f t="shared" si="54"/>
        <v>14000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>
        <f t="shared" si="55"/>
        <v>0</v>
      </c>
      <c r="U103" s="48">
        <f t="shared" si="53"/>
        <v>14000</v>
      </c>
      <c r="V103" s="63">
        <f>T103/G103</f>
        <v>0</v>
      </c>
      <c r="W103" s="113" t="s">
        <v>137</v>
      </c>
    </row>
    <row r="104" spans="1:23" x14ac:dyDescent="0.25">
      <c r="A104" s="46" t="s">
        <v>36</v>
      </c>
      <c r="B104" s="94"/>
      <c r="C104" s="73">
        <v>25000</v>
      </c>
      <c r="D104" s="73"/>
      <c r="E104" s="73"/>
      <c r="F104" s="73"/>
      <c r="G104" s="48">
        <f t="shared" si="54"/>
        <v>25000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>
        <f>SUM(H104:S104)</f>
        <v>0</v>
      </c>
      <c r="U104" s="48">
        <f>G104-T104</f>
        <v>25000</v>
      </c>
      <c r="V104" s="63"/>
      <c r="W104" s="113" t="s">
        <v>146</v>
      </c>
    </row>
    <row r="105" spans="1:23" ht="14.25" customHeight="1" x14ac:dyDescent="0.25">
      <c r="A105" s="68" t="s">
        <v>108</v>
      </c>
      <c r="B105" s="94"/>
      <c r="C105" s="73"/>
      <c r="D105" s="73"/>
      <c r="E105" s="73"/>
      <c r="F105" s="73"/>
      <c r="G105" s="48">
        <f t="shared" si="54"/>
        <v>0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>
        <f>SUM(H105:S105)</f>
        <v>0</v>
      </c>
      <c r="U105" s="48">
        <f>G105-T105</f>
        <v>0</v>
      </c>
      <c r="V105" s="63" t="e">
        <f t="shared" ref="V105:V106" si="56">T105/G105</f>
        <v>#DIV/0!</v>
      </c>
      <c r="W105" s="114"/>
    </row>
    <row r="106" spans="1:23" ht="23.25" x14ac:dyDescent="0.25">
      <c r="A106" s="68" t="s">
        <v>103</v>
      </c>
      <c r="B106" s="109"/>
      <c r="C106" s="73">
        <v>70000</v>
      </c>
      <c r="D106" s="95"/>
      <c r="E106" s="95"/>
      <c r="F106" s="95"/>
      <c r="G106" s="48">
        <f t="shared" si="54"/>
        <v>70000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>
        <f>SUM(H106:S106)</f>
        <v>0</v>
      </c>
      <c r="U106" s="48">
        <f>G106-T106</f>
        <v>70000</v>
      </c>
      <c r="V106" s="63">
        <f t="shared" si="56"/>
        <v>0</v>
      </c>
      <c r="W106" s="112" t="s">
        <v>104</v>
      </c>
    </row>
    <row r="107" spans="1:23" x14ac:dyDescent="0.25">
      <c r="A107" s="21" t="s">
        <v>37</v>
      </c>
      <c r="B107" s="51">
        <f>SUM(B101:B104)</f>
        <v>32480</v>
      </c>
      <c r="C107" s="51">
        <f>SUM(C101:C106)</f>
        <v>102520</v>
      </c>
      <c r="D107" s="51">
        <f>SUM(D101:D106)</f>
        <v>0</v>
      </c>
      <c r="E107" s="51">
        <f>SUM(E101:E104)</f>
        <v>0</v>
      </c>
      <c r="F107" s="51">
        <f>SUM(F101:F104)</f>
        <v>0</v>
      </c>
      <c r="G107" s="52">
        <f>SUM(B107:F107)</f>
        <v>135000</v>
      </c>
      <c r="H107" s="51">
        <f>SUM(H101:H104)</f>
        <v>1013</v>
      </c>
      <c r="I107" s="52">
        <f>SUM(I101:I104)</f>
        <v>0</v>
      </c>
      <c r="J107" s="52">
        <f>SUM(J101:J104)</f>
        <v>0</v>
      </c>
      <c r="K107" s="52">
        <f>SUM(K101:K106)</f>
        <v>0</v>
      </c>
      <c r="L107" s="52">
        <f>SUM(L101:L106)</f>
        <v>0</v>
      </c>
      <c r="M107" s="52">
        <f t="shared" ref="M107:S107" si="57">SUM(M101:M104)</f>
        <v>0</v>
      </c>
      <c r="N107" s="52">
        <f t="shared" si="57"/>
        <v>0</v>
      </c>
      <c r="O107" s="52">
        <f t="shared" si="57"/>
        <v>0</v>
      </c>
      <c r="P107" s="52">
        <f t="shared" si="57"/>
        <v>0</v>
      </c>
      <c r="Q107" s="52">
        <f t="shared" si="57"/>
        <v>0</v>
      </c>
      <c r="R107" s="52">
        <f t="shared" si="57"/>
        <v>0</v>
      </c>
      <c r="S107" s="52">
        <f t="shared" si="57"/>
        <v>0</v>
      </c>
      <c r="T107" s="52">
        <f>SUM(T101:T106)</f>
        <v>1013</v>
      </c>
      <c r="U107" s="52">
        <f t="shared" si="53"/>
        <v>133987</v>
      </c>
      <c r="V107" s="54">
        <f>T107/G107</f>
        <v>7.5037037037037034E-3</v>
      </c>
    </row>
    <row r="108" spans="1:23" x14ac:dyDescent="0.25">
      <c r="A108" s="21" t="s">
        <v>7</v>
      </c>
      <c r="B108" s="6"/>
    </row>
    <row r="109" spans="1:23" ht="15" customHeight="1" x14ac:dyDescent="0.25">
      <c r="A109" s="46" t="s">
        <v>38</v>
      </c>
      <c r="B109" s="94">
        <v>15000</v>
      </c>
      <c r="C109" s="73">
        <v>480135.38</v>
      </c>
      <c r="D109" s="73"/>
      <c r="E109" s="73"/>
      <c r="F109" s="73"/>
      <c r="G109" s="48">
        <f>SUM(B109:F109)</f>
        <v>495135.38</v>
      </c>
      <c r="H109" s="73"/>
      <c r="I109" s="73"/>
      <c r="J109" s="73"/>
      <c r="K109" s="73">
        <v>0</v>
      </c>
      <c r="L109" s="73"/>
      <c r="M109" s="73">
        <v>0</v>
      </c>
      <c r="N109" s="73"/>
      <c r="O109" s="73"/>
      <c r="P109" s="73"/>
      <c r="Q109" s="73"/>
      <c r="R109" s="73"/>
      <c r="S109" s="73"/>
      <c r="T109" s="73">
        <f>SUM(H109:S109)</f>
        <v>0</v>
      </c>
      <c r="U109" s="48">
        <f>G109-T109</f>
        <v>495135.38</v>
      </c>
      <c r="V109" s="63">
        <f>T109/G109</f>
        <v>0</v>
      </c>
      <c r="W109" s="83" t="s">
        <v>136</v>
      </c>
    </row>
    <row r="110" spans="1:23" ht="14.25" customHeight="1" x14ac:dyDescent="0.25">
      <c r="A110" s="46" t="s">
        <v>74</v>
      </c>
      <c r="B110" s="94">
        <v>10000</v>
      </c>
      <c r="C110" s="73">
        <v>150000</v>
      </c>
      <c r="D110" s="73"/>
      <c r="E110" s="73"/>
      <c r="F110" s="73"/>
      <c r="G110" s="48">
        <f>SUM(B110:F110)</f>
        <v>160000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>
        <f>SUM(H110:S110)</f>
        <v>0</v>
      </c>
      <c r="U110" s="48">
        <f>G110-T110</f>
        <v>160000</v>
      </c>
      <c r="V110" s="64">
        <f>T110/G110</f>
        <v>0</v>
      </c>
      <c r="W110" s="83" t="s">
        <v>136</v>
      </c>
    </row>
    <row r="111" spans="1:23" x14ac:dyDescent="0.25">
      <c r="A111" s="21" t="s">
        <v>39</v>
      </c>
      <c r="B111" s="51">
        <f>SUM(B109:B110)</f>
        <v>25000</v>
      </c>
      <c r="C111" s="51">
        <f>SUM(C109:C110)</f>
        <v>630135.38</v>
      </c>
      <c r="D111" s="51">
        <f>SUM(D109:D110)</f>
        <v>0</v>
      </c>
      <c r="E111" s="51">
        <f>SUM(E109:E110)</f>
        <v>0</v>
      </c>
      <c r="F111" s="51">
        <f>SUM(F109:F110)</f>
        <v>0</v>
      </c>
      <c r="G111" s="52">
        <f>SUM(B111:F111)</f>
        <v>655135.38</v>
      </c>
      <c r="H111" s="51">
        <f t="shared" ref="H111:T111" si="58">SUM(H109:H110)</f>
        <v>0</v>
      </c>
      <c r="I111" s="51">
        <f t="shared" si="58"/>
        <v>0</v>
      </c>
      <c r="J111" s="51">
        <f t="shared" si="58"/>
        <v>0</v>
      </c>
      <c r="K111" s="51">
        <f t="shared" si="58"/>
        <v>0</v>
      </c>
      <c r="L111" s="51">
        <f t="shared" si="58"/>
        <v>0</v>
      </c>
      <c r="M111" s="51">
        <f t="shared" si="58"/>
        <v>0</v>
      </c>
      <c r="N111" s="51">
        <f t="shared" si="58"/>
        <v>0</v>
      </c>
      <c r="O111" s="51">
        <f t="shared" si="58"/>
        <v>0</v>
      </c>
      <c r="P111" s="51">
        <f t="shared" si="58"/>
        <v>0</v>
      </c>
      <c r="Q111" s="51">
        <f t="shared" si="58"/>
        <v>0</v>
      </c>
      <c r="R111" s="51">
        <f t="shared" si="58"/>
        <v>0</v>
      </c>
      <c r="S111" s="51">
        <f t="shared" si="58"/>
        <v>0</v>
      </c>
      <c r="T111" s="52">
        <f t="shared" si="58"/>
        <v>0</v>
      </c>
      <c r="U111" s="52">
        <f>G111-T111</f>
        <v>655135.38</v>
      </c>
      <c r="V111" s="55">
        <f>T111/G111</f>
        <v>0</v>
      </c>
    </row>
    <row r="112" spans="1:23" ht="15.75" x14ac:dyDescent="0.25">
      <c r="A112" s="56" t="s">
        <v>8</v>
      </c>
      <c r="B112" s="57">
        <f t="shared" ref="B112:T112" si="59">B80+B98+B107+B111</f>
        <v>338000</v>
      </c>
      <c r="C112" s="57">
        <f t="shared" si="59"/>
        <v>761355.38</v>
      </c>
      <c r="D112" s="57">
        <f t="shared" si="59"/>
        <v>0</v>
      </c>
      <c r="E112" s="57">
        <f t="shared" si="59"/>
        <v>0</v>
      </c>
      <c r="F112" s="57">
        <f t="shared" si="59"/>
        <v>0</v>
      </c>
      <c r="G112" s="57">
        <f>G80+G98+G107+G111</f>
        <v>1099355.3799999999</v>
      </c>
      <c r="H112" s="57">
        <f>H80+H98+H107+H111-1</f>
        <v>18127</v>
      </c>
      <c r="I112" s="58">
        <f t="shared" si="59"/>
        <v>0</v>
      </c>
      <c r="J112" s="58">
        <f t="shared" si="59"/>
        <v>0</v>
      </c>
      <c r="K112" s="58">
        <f t="shared" si="59"/>
        <v>0</v>
      </c>
      <c r="L112" s="58">
        <f t="shared" si="59"/>
        <v>0</v>
      </c>
      <c r="M112" s="58">
        <f t="shared" si="59"/>
        <v>0</v>
      </c>
      <c r="N112" s="58">
        <f t="shared" si="59"/>
        <v>0</v>
      </c>
      <c r="O112" s="58">
        <f t="shared" si="59"/>
        <v>0</v>
      </c>
      <c r="P112" s="58">
        <f t="shared" si="59"/>
        <v>0</v>
      </c>
      <c r="Q112" s="58">
        <f t="shared" si="59"/>
        <v>0</v>
      </c>
      <c r="R112" s="58">
        <f t="shared" si="59"/>
        <v>0</v>
      </c>
      <c r="S112" s="58">
        <f t="shared" si="59"/>
        <v>0</v>
      </c>
      <c r="T112" s="58">
        <f t="shared" si="59"/>
        <v>18128</v>
      </c>
      <c r="U112" s="58">
        <f>G112-T112</f>
        <v>1081227.3799999999</v>
      </c>
      <c r="V112" s="59">
        <f>T112/G112</f>
        <v>1.6489663242472148E-2</v>
      </c>
    </row>
    <row r="113" spans="1:22" ht="16.5" thickBot="1" x14ac:dyDescent="0.3">
      <c r="A113" s="65" t="s">
        <v>61</v>
      </c>
      <c r="B113" s="66"/>
      <c r="C113" s="42">
        <f t="shared" ref="C113:T113" si="60">C68-C112</f>
        <v>0</v>
      </c>
      <c r="D113" s="42">
        <f t="shared" si="60"/>
        <v>0</v>
      </c>
      <c r="E113" s="42">
        <f t="shared" si="60"/>
        <v>0</v>
      </c>
      <c r="F113" s="42">
        <f t="shared" si="60"/>
        <v>0</v>
      </c>
      <c r="G113" s="42">
        <f t="shared" si="60"/>
        <v>0</v>
      </c>
      <c r="H113" s="66">
        <f>H68-H112-1</f>
        <v>21479</v>
      </c>
      <c r="I113" s="67">
        <f t="shared" si="60"/>
        <v>0</v>
      </c>
      <c r="J113" s="67">
        <f t="shared" si="60"/>
        <v>0</v>
      </c>
      <c r="K113" s="67">
        <f t="shared" si="60"/>
        <v>0</v>
      </c>
      <c r="L113" s="67">
        <f t="shared" si="60"/>
        <v>0</v>
      </c>
      <c r="M113" s="67">
        <f t="shared" si="60"/>
        <v>0</v>
      </c>
      <c r="N113" s="67">
        <f t="shared" si="60"/>
        <v>0</v>
      </c>
      <c r="O113" s="67">
        <f t="shared" si="60"/>
        <v>0</v>
      </c>
      <c r="P113" s="67">
        <f t="shared" si="60"/>
        <v>0</v>
      </c>
      <c r="Q113" s="67">
        <f t="shared" si="60"/>
        <v>0</v>
      </c>
      <c r="R113" s="67">
        <f t="shared" si="60"/>
        <v>0</v>
      </c>
      <c r="S113" s="67">
        <f t="shared" si="60"/>
        <v>0</v>
      </c>
      <c r="T113" s="67">
        <f t="shared" si="60"/>
        <v>21478</v>
      </c>
      <c r="U113" s="43"/>
      <c r="V113" s="45"/>
    </row>
    <row r="114" spans="1:22" ht="15.75" thickTop="1" x14ac:dyDescent="0.25"/>
  </sheetData>
  <mergeCells count="3">
    <mergeCell ref="A1:W1"/>
    <mergeCell ref="A2:W2"/>
    <mergeCell ref="A3:W3"/>
  </mergeCells>
  <printOptions horizontalCentered="1"/>
  <pageMargins left="0.7" right="0.7" top="0.75" bottom="0.75" header="0.3" footer="0.3"/>
  <pageSetup fitToHeight="0" orientation="portrait" r:id="rId1"/>
  <rowBreaks count="2" manualBreakCount="2">
    <brk id="24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Bontoft</dc:creator>
  <cp:lastModifiedBy>Breanna Andrews</cp:lastModifiedBy>
  <cp:lastPrinted>2022-08-17T13:47:34Z</cp:lastPrinted>
  <dcterms:created xsi:type="dcterms:W3CDTF">2014-07-30T21:06:10Z</dcterms:created>
  <dcterms:modified xsi:type="dcterms:W3CDTF">2023-08-23T19:39:09Z</dcterms:modified>
</cp:coreProperties>
</file>